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Pertanian\"/>
    </mc:Choice>
  </mc:AlternateContent>
  <xr:revisionPtr revIDLastSave="0" documentId="8_{41D0051D-E075-4798-A7D1-AF5FBBFF3633}" xr6:coauthVersionLast="47" xr6:coauthVersionMax="47" xr10:uidLastSave="{00000000-0000-0000-0000-000000000000}"/>
  <bookViews>
    <workbookView xWindow="-120" yWindow="-120" windowWidth="20730" windowHeight="11160" xr2:uid="{E2A8725A-5A35-47FE-9E52-AAB420CE5661}"/>
  </bookViews>
  <sheets>
    <sheet name="535" sheetId="1" r:id="rId1"/>
  </sheets>
  <definedNames>
    <definedName name="_xlnm.Print_Area" localSheetId="0">'535'!$A$1:$G$30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1" l="1"/>
  <c r="P8" i="1"/>
  <c r="B12" i="1"/>
  <c r="C12" i="1"/>
  <c r="D12" i="1"/>
  <c r="E12" i="1"/>
  <c r="F12" i="1"/>
  <c r="I12" i="1"/>
  <c r="B13" i="1"/>
  <c r="I13" i="1" s="1"/>
  <c r="C13" i="1"/>
  <c r="D13" i="1"/>
  <c r="F13" i="1"/>
  <c r="P13" i="1"/>
  <c r="B14" i="1"/>
  <c r="I14" i="1" s="1"/>
  <c r="C14" i="1"/>
  <c r="L5" i="1" s="1"/>
  <c r="D14" i="1"/>
  <c r="F14" i="1"/>
  <c r="B15" i="1"/>
  <c r="C15" i="1"/>
  <c r="E15" i="1" s="1"/>
  <c r="D15" i="1"/>
  <c r="D22" i="1" s="1"/>
  <c r="F15" i="1"/>
  <c r="B16" i="1"/>
  <c r="I16" i="1" s="1"/>
  <c r="C16" i="1"/>
  <c r="L7" i="1" s="1"/>
  <c r="D16" i="1"/>
  <c r="F16" i="1"/>
  <c r="B17" i="1"/>
  <c r="C17" i="1"/>
  <c r="E17" i="1" s="1"/>
  <c r="D17" i="1"/>
  <c r="I17" i="1" s="1"/>
  <c r="B18" i="1"/>
  <c r="E18" i="1" s="1"/>
  <c r="C18" i="1"/>
  <c r="L9" i="1" s="1"/>
  <c r="F18" i="1"/>
  <c r="I18" i="1"/>
  <c r="B19" i="1"/>
  <c r="C19" i="1"/>
  <c r="F19" i="1" s="1"/>
  <c r="D19" i="1"/>
  <c r="I19" i="1" s="1"/>
  <c r="E19" i="1"/>
  <c r="B20" i="1"/>
  <c r="E20" i="1" s="1"/>
  <c r="C20" i="1"/>
  <c r="C22" i="1" s="1"/>
  <c r="D20" i="1"/>
  <c r="B21" i="1"/>
  <c r="E21" i="1" s="1"/>
  <c r="C21" i="1"/>
  <c r="F21" i="1" s="1"/>
  <c r="D21" i="1"/>
  <c r="I21" i="1" s="1"/>
  <c r="B22" i="1"/>
  <c r="E22" i="1" l="1"/>
  <c r="I22" i="1"/>
  <c r="F20" i="1"/>
  <c r="E16" i="1"/>
  <c r="I15" i="1"/>
  <c r="E14" i="1"/>
  <c r="E13" i="1"/>
  <c r="L12" i="1"/>
  <c r="L10" i="1"/>
  <c r="L11" i="1"/>
  <c r="F17" i="1"/>
  <c r="F22" i="1" s="1"/>
  <c r="L6" i="1"/>
  <c r="L13" i="1" s="1"/>
  <c r="I20" i="1"/>
  <c r="M20" i="1" l="1"/>
  <c r="G22" i="1"/>
</calcChain>
</file>

<file path=xl/sharedStrings.xml><?xml version="1.0" encoding="utf-8"?>
<sst xmlns="http://schemas.openxmlformats.org/spreadsheetml/2006/main" count="38" uniqueCount="38">
  <si>
    <t>Tanah Bumbu</t>
  </si>
  <si>
    <t>Satui</t>
  </si>
  <si>
    <t>Angsana</t>
  </si>
  <si>
    <t>Sungai Loban</t>
  </si>
  <si>
    <t>Kusan Hilir</t>
  </si>
  <si>
    <t>Kuranji</t>
  </si>
  <si>
    <t>Kusan Hulu</t>
  </si>
  <si>
    <t>Mantewe</t>
  </si>
  <si>
    <t>Karang Bintang</t>
  </si>
  <si>
    <t>Batulicin</t>
  </si>
  <si>
    <t>Simpang Empat</t>
  </si>
  <si>
    <t>total</t>
  </si>
  <si>
    <t>(7)</t>
  </si>
  <si>
    <t>(6)</t>
  </si>
  <si>
    <t>(5)</t>
  </si>
  <si>
    <t>(4)</t>
  </si>
  <si>
    <t>(3)</t>
  </si>
  <si>
    <t>(2)</t>
  </si>
  <si>
    <t>(1)</t>
  </si>
  <si>
    <t>(Kg/Ha)</t>
  </si>
  <si>
    <t>(Ton)</t>
  </si>
  <si>
    <t xml:space="preserve">average Yield </t>
  </si>
  <si>
    <t>Production</t>
  </si>
  <si>
    <t>TR</t>
  </si>
  <si>
    <t>TM</t>
  </si>
  <si>
    <t>TBM</t>
  </si>
  <si>
    <t>Subdistrict</t>
  </si>
  <si>
    <t>Rata-rata Produksi/</t>
  </si>
  <si>
    <t>Produksi/</t>
  </si>
  <si>
    <t>Kecamatan /</t>
  </si>
  <si>
    <t>JUMLAH (Ha)</t>
  </si>
  <si>
    <t>Luas Tanaman/Area (Ha)</t>
  </si>
  <si>
    <t>Produksi=TM*produktifitas/1000</t>
  </si>
  <si>
    <t>Tahun 2022</t>
  </si>
  <si>
    <t>Produktifitas = TM/Produksi*1000</t>
  </si>
  <si>
    <t>Rakyat Menurut Kecamatan di Kabupaten Tanah Bumbu</t>
  </si>
  <si>
    <t xml:space="preserve">Luas Tanaman, Produksi dan Rata-rata Produksi Tanaman Kelapa Sawit Perkebunan </t>
  </si>
  <si>
    <t>Tabel / Table 5.3.5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</si>
</sst>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_(* #,##0.00_);_(* \(#,##0.00\);_(* &quot;-&quot;_);_(@_)"/>
  </numFmts>
  <fonts count="14">
    <font>
      <sz val="11"/>
      <name val="Body Font"/>
    </font>
    <font>
      <sz val="11"/>
      <color rgb="FF000000"/>
      <name val="Body Font"/>
      <charset val="1"/>
    </font>
    <font>
      <i/>
      <sz val="10"/>
      <color indexed="8"/>
      <name val="Body Font"/>
      <charset val="1"/>
    </font>
    <font>
      <sz val="10"/>
      <color indexed="8"/>
      <name val="Body Font"/>
      <charset val="1"/>
    </font>
    <font>
      <sz val="12"/>
      <color indexed="8"/>
      <name val="Body Font"/>
      <charset val="1"/>
    </font>
    <font>
      <sz val="12"/>
      <color indexed="8"/>
      <name val="Body Font"/>
    </font>
    <font>
      <sz val="16"/>
      <name val="Body Font"/>
    </font>
    <font>
      <sz val="12"/>
      <name val="Body Font"/>
    </font>
    <font>
      <sz val="16"/>
      <color indexed="8"/>
      <name val="Body Font"/>
      <charset val="1"/>
    </font>
    <font>
      <sz val="11"/>
      <color indexed="8"/>
      <name val="Body Font"/>
      <charset val="1"/>
    </font>
    <font>
      <sz val="20"/>
      <color indexed="8"/>
      <name val="Body Font"/>
      <charset val="1"/>
    </font>
    <font>
      <sz val="16"/>
      <name val="Body Font"/>
      <charset val="1"/>
    </font>
    <font>
      <sz val="22"/>
      <color rgb="FF000000"/>
      <name val="Body Font"/>
      <charset val="1"/>
    </font>
    <font>
      <sz val="16"/>
      <color rgb="FF000000"/>
      <name val="Body Font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165" fontId="9" fillId="0" borderId="0">
      <alignment vertical="top"/>
      <protection locked="0"/>
    </xf>
  </cellStyleXfs>
  <cellXfs count="48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64" fontId="4" fillId="0" borderId="0" xfId="0" applyNumberFormat="1" applyFont="1" applyAlignment="1"/>
    <xf numFmtId="0" fontId="4" fillId="0" borderId="0" xfId="0" applyFont="1" applyAlignment="1"/>
    <xf numFmtId="164" fontId="5" fillId="0" borderId="0" xfId="0" applyNumberFormat="1" applyFont="1" applyAlignment="1"/>
    <xf numFmtId="0" fontId="6" fillId="0" borderId="0" xfId="0" applyFont="1" applyAlignment="1"/>
    <xf numFmtId="0" fontId="6" fillId="0" borderId="0" xfId="0" applyFont="1">
      <alignment vertical="center"/>
    </xf>
    <xf numFmtId="0" fontId="6" fillId="0" borderId="0" xfId="0" quotePrefix="1" applyFont="1" applyAlignment="1">
      <alignment horizontal="left"/>
    </xf>
    <xf numFmtId="164" fontId="7" fillId="2" borderId="0" xfId="0" applyNumberFormat="1" applyFont="1" applyFill="1" applyAlignment="1"/>
    <xf numFmtId="0" fontId="6" fillId="0" borderId="0" xfId="0" applyFont="1" applyAlignment="1">
      <alignment horizontal="center"/>
    </xf>
    <xf numFmtId="164" fontId="1" fillId="0" borderId="0" xfId="0" applyNumberFormat="1" applyFont="1" applyAlignment="1"/>
    <xf numFmtId="164" fontId="8" fillId="0" borderId="1" xfId="0" applyNumberFormat="1" applyFont="1" applyBorder="1" applyAlignment="1"/>
    <xf numFmtId="166" fontId="8" fillId="0" borderId="2" xfId="1" applyNumberFormat="1" applyFont="1" applyBorder="1" applyAlignment="1" applyProtection="1"/>
    <xf numFmtId="164" fontId="8" fillId="0" borderId="2" xfId="0" applyNumberFormat="1" applyFont="1" applyBorder="1" applyAlignment="1"/>
    <xf numFmtId="164" fontId="8" fillId="0" borderId="3" xfId="0" applyNumberFormat="1" applyFont="1" applyBorder="1" applyAlignment="1"/>
    <xf numFmtId="0" fontId="8" fillId="0" borderId="3" xfId="0" applyFont="1" applyBorder="1" applyAlignment="1">
      <alignment horizontal="center"/>
    </xf>
    <xf numFmtId="0" fontId="8" fillId="0" borderId="2" xfId="0" applyFont="1" applyBorder="1" applyAlignment="1"/>
    <xf numFmtId="164" fontId="10" fillId="0" borderId="0" xfId="0" applyNumberFormat="1" applyFont="1" applyAlignment="1"/>
    <xf numFmtId="164" fontId="11" fillId="0" borderId="2" xfId="0" applyNumberFormat="1" applyFont="1" applyBorder="1" applyAlignment="1"/>
    <xf numFmtId="0" fontId="12" fillId="0" borderId="0" xfId="0" applyFont="1" applyAlignment="1"/>
    <xf numFmtId="0" fontId="8" fillId="0" borderId="4" xfId="0" applyFont="1" applyBorder="1" applyAlignment="1"/>
    <xf numFmtId="165" fontId="8" fillId="0" borderId="5" xfId="1" applyFont="1" applyBorder="1" applyAlignment="1" applyProtection="1"/>
    <xf numFmtId="167" fontId="8" fillId="0" borderId="4" xfId="0" applyNumberFormat="1" applyFont="1" applyBorder="1" applyAlignment="1"/>
    <xf numFmtId="167" fontId="8" fillId="0" borderId="5" xfId="0" applyNumberFormat="1" applyFont="1" applyBorder="1" applyAlignment="1"/>
    <xf numFmtId="167" fontId="8" fillId="0" borderId="6" xfId="0" applyNumberFormat="1" applyFont="1" applyBorder="1" applyAlignment="1"/>
    <xf numFmtId="0" fontId="8" fillId="0" borderId="6" xfId="0" applyFont="1" applyBorder="1" applyAlignment="1"/>
    <xf numFmtId="0" fontId="8" fillId="0" borderId="1" xfId="0" quotePrefix="1" applyFont="1" applyBorder="1" applyAlignment="1">
      <alignment horizontal="center"/>
    </xf>
    <xf numFmtId="0" fontId="8" fillId="0" borderId="2" xfId="0" quotePrefix="1" applyFont="1" applyBorder="1" applyAlignment="1">
      <alignment horizontal="center"/>
    </xf>
    <xf numFmtId="0" fontId="8" fillId="0" borderId="3" xfId="0" quotePrefix="1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/>
    </xf>
    <xf numFmtId="0" fontId="13" fillId="0" borderId="9" xfId="0" applyFont="1" applyBorder="1" applyAlignment="1"/>
    <xf numFmtId="0" fontId="8" fillId="0" borderId="8" xfId="0" applyFont="1" applyBorder="1" applyAlignment="1"/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1" xfId="0" applyFont="1" applyBorder="1" applyAlignment="1"/>
    <xf numFmtId="0" fontId="8" fillId="0" borderId="0" xfId="0" applyFont="1" applyAlignment="1"/>
    <xf numFmtId="0" fontId="13" fillId="0" borderId="0" xfId="0" applyFont="1" applyAlignment="1"/>
    <xf numFmtId="0" fontId="8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AD9D1-CA9F-4024-BE1F-3916C3891752}">
  <sheetPr>
    <tabColor rgb="FFC00000"/>
  </sheetPr>
  <dimension ref="A1:P46"/>
  <sheetViews>
    <sheetView tabSelected="1" view="pageBreakPreview" zoomScale="60" zoomScaleNormal="60" workbookViewId="0">
      <selection activeCell="A2" sqref="A2:G2"/>
    </sheetView>
  </sheetViews>
  <sheetFormatPr defaultColWidth="10" defaultRowHeight="14.25"/>
  <cols>
    <col min="1" max="1" width="23.5" customWidth="1"/>
    <col min="2" max="2" width="12.75" customWidth="1"/>
    <col min="3" max="3" width="15.125" customWidth="1"/>
    <col min="4" max="5" width="13.5" customWidth="1"/>
    <col min="6" max="6" width="21.125" customWidth="1"/>
    <col min="7" max="7" width="25" customWidth="1"/>
    <col min="8" max="8" width="3.5" customWidth="1"/>
    <col min="13" max="13" width="13.25" bestFit="1" customWidth="1"/>
    <col min="16" max="16" width="26.125" customWidth="1"/>
  </cols>
  <sheetData>
    <row r="1" spans="1:16" ht="20.25">
      <c r="A1" s="47" t="s">
        <v>37</v>
      </c>
      <c r="B1" s="47"/>
      <c r="C1" s="47"/>
      <c r="D1" s="47"/>
      <c r="E1" s="47"/>
      <c r="F1" s="47"/>
      <c r="G1" s="47"/>
    </row>
    <row r="2" spans="1:16" ht="20.25">
      <c r="A2" s="47" t="s">
        <v>36</v>
      </c>
      <c r="B2" s="47"/>
      <c r="C2" s="47"/>
      <c r="D2" s="47"/>
      <c r="E2" s="47"/>
      <c r="F2" s="47"/>
      <c r="G2" s="47"/>
    </row>
    <row r="3" spans="1:16" ht="20.25">
      <c r="A3" s="47" t="s">
        <v>35</v>
      </c>
      <c r="B3" s="47"/>
      <c r="C3" s="47"/>
      <c r="D3" s="47"/>
      <c r="E3" s="47"/>
      <c r="F3" s="47"/>
      <c r="G3" s="47"/>
      <c r="L3" s="46" t="s">
        <v>34</v>
      </c>
    </row>
    <row r="4" spans="1:16" ht="20.25">
      <c r="A4" s="47" t="s">
        <v>33</v>
      </c>
      <c r="B4" s="47"/>
      <c r="C4" s="47"/>
      <c r="D4" s="47"/>
      <c r="E4" s="47"/>
      <c r="F4" s="47"/>
      <c r="G4" s="47"/>
      <c r="L4" s="46" t="s">
        <v>32</v>
      </c>
    </row>
    <row r="5" spans="1:16" ht="20.25">
      <c r="A5" s="45"/>
      <c r="B5" s="45"/>
      <c r="C5" s="45"/>
      <c r="D5" s="45"/>
      <c r="E5" s="45"/>
      <c r="F5" s="45"/>
      <c r="G5" s="45"/>
      <c r="L5">
        <f>C14/G14*1000</f>
        <v>26.069395997796953</v>
      </c>
    </row>
    <row r="6" spans="1:16" ht="20.25">
      <c r="A6" s="44"/>
      <c r="B6" s="43" t="s">
        <v>31</v>
      </c>
      <c r="C6" s="42"/>
      <c r="D6" s="41"/>
      <c r="E6" s="40" t="s">
        <v>30</v>
      </c>
      <c r="F6" s="39"/>
      <c r="G6" s="38"/>
      <c r="L6">
        <f>C15/G15*1000</f>
        <v>196.00988487734313</v>
      </c>
    </row>
    <row r="7" spans="1:16" ht="20.25">
      <c r="A7" s="35" t="s">
        <v>29</v>
      </c>
      <c r="B7" s="35"/>
      <c r="C7" s="37"/>
      <c r="D7" s="34"/>
      <c r="E7" s="36"/>
      <c r="F7" s="32" t="s">
        <v>28</v>
      </c>
      <c r="G7" s="22" t="s">
        <v>27</v>
      </c>
      <c r="L7">
        <f>C16/G16*1000</f>
        <v>216.75164648396006</v>
      </c>
    </row>
    <row r="8" spans="1:16" ht="20.25">
      <c r="A8" s="35" t="s">
        <v>26</v>
      </c>
      <c r="B8" s="35" t="s">
        <v>25</v>
      </c>
      <c r="C8" s="32" t="s">
        <v>24</v>
      </c>
      <c r="D8" s="34" t="s">
        <v>23</v>
      </c>
      <c r="E8" s="36"/>
      <c r="F8" s="32" t="s">
        <v>22</v>
      </c>
      <c r="G8" s="34" t="s">
        <v>21</v>
      </c>
      <c r="L8">
        <f>C17/G17*1000</f>
        <v>222.33130102304432</v>
      </c>
      <c r="P8">
        <f>164/15572*1000</f>
        <v>10.531723606473156</v>
      </c>
    </row>
    <row r="9" spans="1:16" ht="20.25">
      <c r="A9" s="35"/>
      <c r="B9" s="35"/>
      <c r="C9" s="32"/>
      <c r="D9" s="34"/>
      <c r="E9" s="33"/>
      <c r="F9" s="32" t="s">
        <v>20</v>
      </c>
      <c r="G9" s="31" t="s">
        <v>19</v>
      </c>
      <c r="L9">
        <f>C18/G18*1000</f>
        <v>53.431311495827622</v>
      </c>
    </row>
    <row r="10" spans="1:16" ht="20.25">
      <c r="A10" s="30" t="s">
        <v>18</v>
      </c>
      <c r="B10" s="30" t="s">
        <v>17</v>
      </c>
      <c r="C10" s="29" t="s">
        <v>16</v>
      </c>
      <c r="D10" s="28" t="s">
        <v>15</v>
      </c>
      <c r="E10" s="29" t="s">
        <v>14</v>
      </c>
      <c r="F10" s="28" t="s">
        <v>13</v>
      </c>
      <c r="G10" s="28" t="s">
        <v>12</v>
      </c>
      <c r="L10">
        <f>C19/G19*1000</f>
        <v>298.94478024792545</v>
      </c>
    </row>
    <row r="11" spans="1:16" ht="20.25">
      <c r="A11" s="27"/>
      <c r="B11" s="26"/>
      <c r="C11" s="25"/>
      <c r="D11" s="24"/>
      <c r="E11" s="24"/>
      <c r="F11" s="23"/>
      <c r="G11" s="22"/>
      <c r="I11" t="s">
        <v>11</v>
      </c>
      <c r="L11">
        <f>C20/G20*1000</f>
        <v>221.44673214018644</v>
      </c>
      <c r="M11" s="4"/>
      <c r="N11" s="4"/>
    </row>
    <row r="12" spans="1:16" ht="20.25">
      <c r="A12" s="18" t="s">
        <v>10</v>
      </c>
      <c r="B12" s="15">
        <f>170-42+14-40</f>
        <v>102</v>
      </c>
      <c r="C12" s="15">
        <f>164+42-22+40-10</f>
        <v>214</v>
      </c>
      <c r="D12" s="15">
        <f>2+22-14+10</f>
        <v>20</v>
      </c>
      <c r="E12" s="15">
        <f>SUM(B12:D12)</f>
        <v>336</v>
      </c>
      <c r="F12" s="14">
        <f>SUM(C12*G12)/1000</f>
        <v>3548.12</v>
      </c>
      <c r="G12" s="14">
        <v>16580</v>
      </c>
      <c r="I12" s="12">
        <f>SUM(B12:D12)</f>
        <v>336</v>
      </c>
      <c r="L12">
        <f>C21/G21*1000</f>
        <v>457.09119090674244</v>
      </c>
      <c r="M12" s="4"/>
      <c r="N12" s="4"/>
    </row>
    <row r="13" spans="1:16" ht="27">
      <c r="A13" s="18" t="s">
        <v>9</v>
      </c>
      <c r="B13" s="15">
        <f>112-17-17</f>
        <v>78</v>
      </c>
      <c r="C13" s="15">
        <f>207+17+17-6</f>
        <v>235</v>
      </c>
      <c r="D13" s="15">
        <f>2+6</f>
        <v>8</v>
      </c>
      <c r="E13" s="15">
        <f>SUM(B13:D13)</f>
        <v>321</v>
      </c>
      <c r="F13" s="14">
        <f>SUM(C13*G13)/1000</f>
        <v>3937.895</v>
      </c>
      <c r="G13" s="14">
        <v>16757</v>
      </c>
      <c r="I13" s="12">
        <f>SUM(B13:D13)</f>
        <v>321</v>
      </c>
      <c r="L13" s="4">
        <f>SUM(L5:L12)</f>
        <v>1692.0762431728265</v>
      </c>
      <c r="M13" s="4"/>
      <c r="N13" s="4"/>
      <c r="P13" s="21">
        <f>C12/F12*1000</f>
        <v>60.313630880579012</v>
      </c>
    </row>
    <row r="14" spans="1:16" ht="20.25">
      <c r="A14" s="18" t="s">
        <v>8</v>
      </c>
      <c r="B14" s="15">
        <f>167-46+121+11</f>
        <v>253</v>
      </c>
      <c r="C14" s="15">
        <f>577+46-87-31-79</f>
        <v>426</v>
      </c>
      <c r="D14" s="15">
        <f>3+87-90+79</f>
        <v>79</v>
      </c>
      <c r="E14" s="15">
        <f>SUM(B14:D14)</f>
        <v>758</v>
      </c>
      <c r="F14" s="14">
        <f>SUM(C14*G14)/1000</f>
        <v>6961.2659999999996</v>
      </c>
      <c r="G14" s="14">
        <v>16341</v>
      </c>
      <c r="I14" s="12">
        <f>SUM(B14:D14)</f>
        <v>758</v>
      </c>
      <c r="L14" s="4"/>
      <c r="M14" s="4"/>
      <c r="N14" s="4"/>
    </row>
    <row r="15" spans="1:16" ht="20.25">
      <c r="A15" s="18" t="s">
        <v>7</v>
      </c>
      <c r="B15" s="15">
        <f>589+83+503-110+226-249</f>
        <v>1042</v>
      </c>
      <c r="C15" s="15">
        <f>3253-372+186+110+249-174</f>
        <v>3252</v>
      </c>
      <c r="D15" s="15">
        <f>150+103-226+174</f>
        <v>201</v>
      </c>
      <c r="E15" s="15">
        <f>SUM(B15:D15)</f>
        <v>4495</v>
      </c>
      <c r="F15" s="14">
        <f>SUM(C15*G15)/1000</f>
        <v>53953.932000000001</v>
      </c>
      <c r="G15" s="14">
        <v>16591</v>
      </c>
      <c r="I15" s="12">
        <f>SUM(B15:D15)</f>
        <v>4495</v>
      </c>
      <c r="L15" s="4"/>
      <c r="M15" s="4"/>
      <c r="N15" s="4"/>
    </row>
    <row r="16" spans="1:16" ht="20.25">
      <c r="A16" s="18" t="s">
        <v>6</v>
      </c>
      <c r="B16" s="15">
        <f>745-306-163</f>
        <v>276</v>
      </c>
      <c r="C16" s="15">
        <f>3688+306-67+163-9</f>
        <v>4081</v>
      </c>
      <c r="D16" s="15">
        <f>5+67+9</f>
        <v>81</v>
      </c>
      <c r="E16" s="15">
        <f>SUM(B16:D16)</f>
        <v>4438</v>
      </c>
      <c r="F16" s="14">
        <f>SUM(C16*G16)/1000</f>
        <v>76837.067999999999</v>
      </c>
      <c r="G16" s="14">
        <v>18828</v>
      </c>
      <c r="I16" s="12">
        <f>SUM(B16:D16)</f>
        <v>4438</v>
      </c>
      <c r="L16" s="4"/>
      <c r="M16" s="4"/>
      <c r="N16" s="4"/>
    </row>
    <row r="17" spans="1:14" ht="20.25">
      <c r="A17" s="18" t="s">
        <v>5</v>
      </c>
      <c r="B17" s="15">
        <f>137-42-75+135</f>
        <v>155</v>
      </c>
      <c r="C17" s="15">
        <f>4350+42-30-50-9</f>
        <v>4303</v>
      </c>
      <c r="D17" s="15">
        <f>4+30-10+9</f>
        <v>33</v>
      </c>
      <c r="E17" s="15">
        <f>SUM(B17:D17)</f>
        <v>4491</v>
      </c>
      <c r="F17" s="14">
        <f>SUM(C17*G17)/1000</f>
        <v>83280.262000000002</v>
      </c>
      <c r="G17" s="14">
        <v>19354</v>
      </c>
      <c r="I17" s="12">
        <f>SUM(B17:D17)</f>
        <v>4491</v>
      </c>
      <c r="L17" s="4"/>
      <c r="M17" s="4"/>
      <c r="N17" s="4"/>
    </row>
    <row r="18" spans="1:14" ht="20.25">
      <c r="A18" s="18" t="s">
        <v>4</v>
      </c>
      <c r="B18" s="20">
        <f>354-25-146</f>
        <v>183</v>
      </c>
      <c r="C18" s="20">
        <f>687+25+146</f>
        <v>858</v>
      </c>
      <c r="D18" s="20">
        <v>51</v>
      </c>
      <c r="E18" s="15">
        <f>SUM(B18:D18)</f>
        <v>1092</v>
      </c>
      <c r="F18" s="14">
        <f>SUM(C18*G18)/1000</f>
        <v>13777.763999999999</v>
      </c>
      <c r="G18" s="14">
        <v>16058</v>
      </c>
      <c r="I18" s="12">
        <f>SUM(B18:D18)</f>
        <v>1092</v>
      </c>
      <c r="J18" s="12"/>
      <c r="L18" s="4"/>
      <c r="M18" s="4"/>
      <c r="N18" s="4"/>
    </row>
    <row r="19" spans="1:14" ht="20.25">
      <c r="A19" s="18" t="s">
        <v>3</v>
      </c>
      <c r="B19" s="20">
        <f>76+65+20-66</f>
        <v>95</v>
      </c>
      <c r="C19" s="15">
        <f>5846+17-85+66-8</f>
        <v>5836</v>
      </c>
      <c r="D19" s="15">
        <f>4+3+8</f>
        <v>15</v>
      </c>
      <c r="E19" s="15">
        <f>SUM(B19:D19)</f>
        <v>5946</v>
      </c>
      <c r="F19" s="14">
        <f>SUM(C19*G19)/1000</f>
        <v>113930.39200000001</v>
      </c>
      <c r="G19" s="14">
        <v>19522</v>
      </c>
      <c r="I19" s="12">
        <f>SUM(B19:D19)</f>
        <v>5946</v>
      </c>
      <c r="L19" s="4"/>
      <c r="M19" s="4"/>
      <c r="N19" s="4"/>
    </row>
    <row r="20" spans="1:14" ht="25.5">
      <c r="A20" s="18" t="s">
        <v>2</v>
      </c>
      <c r="B20" s="15">
        <f>14-3</f>
        <v>11</v>
      </c>
      <c r="C20" s="15">
        <f>4521-53+3-11-18</f>
        <v>4442</v>
      </c>
      <c r="D20" s="15">
        <f>4+53+11-11</f>
        <v>57</v>
      </c>
      <c r="E20" s="15">
        <f>SUM(B20:D20)</f>
        <v>4510</v>
      </c>
      <c r="F20" s="14">
        <f>SUM(C20*G20)/1000</f>
        <v>89102.077999999994</v>
      </c>
      <c r="G20" s="14">
        <v>20059</v>
      </c>
      <c r="I20" s="12">
        <f>SUM(B20:D20)</f>
        <v>4510</v>
      </c>
      <c r="L20" s="4"/>
      <c r="M20" s="19" t="e">
        <f>#REF!-F22</f>
        <v>#REF!</v>
      </c>
      <c r="N20" s="4"/>
    </row>
    <row r="21" spans="1:14" ht="20.25">
      <c r="A21" s="18" t="s">
        <v>1</v>
      </c>
      <c r="B21" s="15">
        <f>140-21-29</f>
        <v>90</v>
      </c>
      <c r="C21" s="15">
        <f>8850-12+21-7+29-34</f>
        <v>8847</v>
      </c>
      <c r="D21" s="15">
        <f>5+12-3+7-7</f>
        <v>14</v>
      </c>
      <c r="E21" s="15">
        <f>SUM(B21:D21)</f>
        <v>8951</v>
      </c>
      <c r="F21" s="14">
        <f>SUM(C21*G21)/1000</f>
        <v>171233.685</v>
      </c>
      <c r="G21" s="14">
        <v>19355</v>
      </c>
      <c r="I21" s="12">
        <f>SUM(B21:D21)</f>
        <v>8951</v>
      </c>
    </row>
    <row r="22" spans="1:14" ht="20.25">
      <c r="A22" s="17" t="s">
        <v>0</v>
      </c>
      <c r="B22" s="16">
        <f>SUM(B12:B21)</f>
        <v>2285</v>
      </c>
      <c r="C22" s="15">
        <f>SUM(C12:C21)</f>
        <v>32494</v>
      </c>
      <c r="D22" s="13">
        <f>SUM(D12:D21)</f>
        <v>559</v>
      </c>
      <c r="E22" s="15">
        <f>SUM(B22:D22)</f>
        <v>35338</v>
      </c>
      <c r="F22" s="14">
        <f>SUM(F12:F21)</f>
        <v>616562.46200000006</v>
      </c>
      <c r="G22" s="13">
        <f>F22/C22*1000</f>
        <v>18974.655690281284</v>
      </c>
      <c r="I22" s="12">
        <f>SUM(I12:I21)</f>
        <v>35338</v>
      </c>
      <c r="J22" s="12"/>
    </row>
    <row r="23" spans="1:14" ht="43.5" customHeight="1">
      <c r="A23" s="7"/>
      <c r="B23" s="9"/>
      <c r="C23" s="11"/>
      <c r="D23" s="8"/>
      <c r="E23" s="8"/>
      <c r="F23" s="7"/>
      <c r="G23" s="6"/>
    </row>
    <row r="24" spans="1:14" ht="20.25">
      <c r="A24" s="7"/>
      <c r="B24" s="7"/>
      <c r="C24" s="7"/>
      <c r="D24" s="8"/>
      <c r="E24" s="8"/>
      <c r="F24" s="7"/>
      <c r="G24" s="10"/>
    </row>
    <row r="25" spans="1:14" ht="20.25">
      <c r="A25" s="7"/>
      <c r="B25" s="7"/>
      <c r="C25" s="7"/>
      <c r="D25" s="8"/>
      <c r="E25" s="8"/>
      <c r="F25" s="7"/>
      <c r="G25" s="6"/>
    </row>
    <row r="26" spans="1:14" ht="20.25">
      <c r="A26" s="7"/>
      <c r="B26" s="9"/>
      <c r="C26" s="7"/>
      <c r="D26" s="8"/>
      <c r="E26" s="8"/>
      <c r="F26" s="7"/>
      <c r="G26" s="6"/>
    </row>
    <row r="27" spans="1:14" ht="20.25">
      <c r="A27" s="7"/>
      <c r="B27" s="7"/>
      <c r="C27" s="7"/>
      <c r="D27" s="8"/>
      <c r="E27" s="8"/>
      <c r="F27" s="7"/>
      <c r="G27" s="6"/>
    </row>
    <row r="28" spans="1:14" ht="20.25">
      <c r="A28" s="7"/>
      <c r="B28" s="7"/>
      <c r="C28" s="7"/>
      <c r="D28" s="8"/>
      <c r="E28" s="8"/>
      <c r="F28" s="7"/>
      <c r="G28" s="6"/>
    </row>
    <row r="29" spans="1:14" ht="20.25">
      <c r="A29" s="7"/>
      <c r="B29" s="7"/>
      <c r="C29" s="7"/>
      <c r="D29" s="8"/>
      <c r="E29" s="8"/>
      <c r="F29" s="7"/>
      <c r="G29" s="6"/>
    </row>
    <row r="30" spans="1:14" ht="15">
      <c r="A30" s="5"/>
      <c r="B30" s="4"/>
      <c r="C30" s="4"/>
      <c r="D30" s="4"/>
      <c r="E30" s="4"/>
      <c r="F30" s="4"/>
      <c r="G30" s="1"/>
    </row>
    <row r="31" spans="1:14" ht="15">
      <c r="A31" s="5"/>
      <c r="B31" s="4"/>
      <c r="C31" s="4"/>
      <c r="D31" s="4"/>
      <c r="E31" s="4"/>
      <c r="F31" s="4"/>
      <c r="G31" s="1"/>
    </row>
    <row r="32" spans="1:14" ht="15">
      <c r="A32" s="5"/>
      <c r="B32" s="4"/>
      <c r="C32" s="4"/>
      <c r="D32" s="4"/>
      <c r="E32" s="4"/>
      <c r="F32" s="4"/>
      <c r="G32" s="1"/>
    </row>
    <row r="33" spans="1:7" ht="15">
      <c r="A33" s="5"/>
      <c r="B33" s="4"/>
      <c r="C33" s="4"/>
      <c r="D33" s="4"/>
      <c r="E33" s="4"/>
      <c r="F33" s="4"/>
      <c r="G33" s="1"/>
    </row>
    <row r="34" spans="1:7" ht="15">
      <c r="A34" s="5"/>
      <c r="B34" s="4"/>
      <c r="C34" s="4"/>
      <c r="D34" s="4"/>
      <c r="E34" s="4"/>
      <c r="F34" s="4"/>
      <c r="G34" s="1"/>
    </row>
    <row r="35" spans="1:7">
      <c r="A35" s="3"/>
      <c r="B35" s="1"/>
      <c r="C35" s="1"/>
      <c r="D35" s="1"/>
      <c r="E35" s="1"/>
      <c r="F35" s="1"/>
      <c r="G35" s="1"/>
    </row>
    <row r="36" spans="1:7">
      <c r="A36" s="2"/>
      <c r="B36" s="1"/>
      <c r="C36" s="1"/>
      <c r="D36" s="1"/>
      <c r="E36" s="1"/>
      <c r="F36" s="1"/>
      <c r="G36" s="1"/>
    </row>
    <row r="37" spans="1:7">
      <c r="A37" s="1"/>
      <c r="B37" s="1"/>
      <c r="C37" s="1"/>
      <c r="D37" s="1"/>
      <c r="E37" s="1"/>
      <c r="F37" s="1"/>
      <c r="G37" s="1"/>
    </row>
    <row r="38" spans="1:7">
      <c r="A38" s="1"/>
      <c r="B38" s="1"/>
      <c r="C38" s="1"/>
      <c r="D38" s="1"/>
      <c r="E38" s="1"/>
      <c r="F38" s="1"/>
      <c r="G38" s="1"/>
    </row>
    <row r="39" spans="1:7">
      <c r="A39" s="1"/>
      <c r="B39" s="1"/>
      <c r="C39" s="1"/>
      <c r="D39" s="1"/>
      <c r="E39" s="1"/>
      <c r="F39" s="1"/>
      <c r="G39" s="1"/>
    </row>
    <row r="40" spans="1:7">
      <c r="A40" s="1"/>
      <c r="B40" s="1"/>
      <c r="C40" s="1"/>
      <c r="D40" s="1"/>
      <c r="E40" s="1"/>
      <c r="F40" s="1"/>
      <c r="G40" s="1"/>
    </row>
    <row r="41" spans="1:7">
      <c r="A41" s="1"/>
      <c r="B41" s="1"/>
      <c r="C41" s="1"/>
      <c r="D41" s="1"/>
      <c r="E41" s="1"/>
      <c r="F41" s="1"/>
      <c r="G41" s="1"/>
    </row>
    <row r="42" spans="1:7">
      <c r="A42" s="1"/>
      <c r="B42" s="1"/>
      <c r="C42" s="1"/>
      <c r="D42" s="1"/>
      <c r="E42" s="1"/>
      <c r="F42" s="1"/>
      <c r="G42" s="1"/>
    </row>
    <row r="43" spans="1:7">
      <c r="A43" s="1"/>
      <c r="B43" s="1"/>
      <c r="C43" s="1"/>
      <c r="D43" s="1"/>
      <c r="E43" s="1"/>
      <c r="F43" s="1"/>
      <c r="G43" s="1"/>
    </row>
    <row r="44" spans="1:7">
      <c r="A44" s="1"/>
      <c r="B44" s="1"/>
      <c r="C44" s="1"/>
      <c r="D44" s="1"/>
      <c r="E44" s="1"/>
      <c r="F44" s="1"/>
      <c r="G44" s="1"/>
    </row>
    <row r="45" spans="1:7">
      <c r="A45" s="1"/>
      <c r="B45" s="1"/>
      <c r="C45" s="1"/>
      <c r="D45" s="1"/>
      <c r="E45" s="1"/>
      <c r="F45" s="1"/>
    </row>
    <row r="46" spans="1:7">
      <c r="A46" s="1"/>
      <c r="B46" s="1"/>
      <c r="C46" s="1"/>
      <c r="D46" s="1"/>
      <c r="E46" s="1"/>
      <c r="F46" s="1"/>
    </row>
  </sheetData>
  <sheetProtection formatCells="0" formatColumns="0" formatRows="0" insertColumns="0" insertRows="0" insertHyperlinks="0" deleteColumns="0" deleteRows="0"/>
  <mergeCells count="6">
    <mergeCell ref="B6:D6"/>
    <mergeCell ref="E6:E9"/>
    <mergeCell ref="A1:G1"/>
    <mergeCell ref="A2:G2"/>
    <mergeCell ref="A3:G3"/>
    <mergeCell ref="A4:G4"/>
  </mergeCells>
  <printOptions horizontalCentered="1"/>
  <pageMargins left="0.70866141732283505" right="0.70866141732283505" top="0.74803149606299202" bottom="0.74803149606299202" header="0.31496062992126" footer="0.31496062992126"/>
  <pageSetup paperSize="5" scale="65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535</vt:lpstr>
      <vt:lpstr>'535'!Print_Area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2024-08-06T00:42:29Z</dcterms:created>
  <dcterms:modified xsi:type="dcterms:W3CDTF">2024-08-06T00:42:45Z</dcterms:modified>
</cp:coreProperties>
</file>