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6" sheetId="1" r:id="rId4"/>
  </sheets>
  <definedNames/>
  <calcPr/>
</workbook>
</file>

<file path=xl/sharedStrings.xml><?xml version="1.0" encoding="utf-8"?>
<sst xmlns="http://schemas.openxmlformats.org/spreadsheetml/2006/main" count="55" uniqueCount="50">
  <si>
    <t>Tabel / Table 5.3.6</t>
  </si>
  <si>
    <t xml:space="preserve">Luas Tanaman, Produksi dan Rata-rata Produksi Tanaman Kelapa Perkebunan </t>
  </si>
  <si>
    <t>Rakyat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</si>
  <si>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</si>
  <si>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</si>
  <si>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</si>
  <si>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</si>
  <si>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</si>
  <si>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</si>
  <si>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TBM</t>
  </si>
  <si>
    <t>TM</t>
  </si>
  <si>
    <t>TTM/TR</t>
  </si>
  <si>
    <t>Jumlah</t>
  </si>
  <si>
    <t>Subdistrict</t>
  </si>
  <si>
    <t>TR</t>
  </si>
  <si>
    <t>Production</t>
  </si>
  <si>
    <t xml:space="preserve">average Yield </t>
  </si>
  <si>
    <t>(+/-)</t>
  </si>
  <si>
    <t>(Ton)</t>
  </si>
  <si>
    <t>(Kg/Ha)</t>
  </si>
  <si>
    <t>Kelapa Dalam</t>
  </si>
  <si>
    <t>Perkebunan Rakyat</t>
  </si>
  <si>
    <t>(1)</t>
  </si>
  <si>
    <t>(2)</t>
  </si>
  <si>
    <t>(3)</t>
  </si>
  <si>
    <t>(4)</t>
  </si>
  <si>
    <t>(5)</t>
  </si>
  <si>
    <t>(6)</t>
  </si>
  <si>
    <t>(7)</t>
  </si>
  <si>
    <t>1. Simpang Empat</t>
  </si>
  <si>
    <t>Simpang Empat</t>
  </si>
  <si>
    <t>3. Karang Bintang</t>
  </si>
  <si>
    <t>Batulicin</t>
  </si>
  <si>
    <t>4. Mentewe</t>
  </si>
  <si>
    <t>Karang Bintang</t>
  </si>
  <si>
    <t>5. Kusan Hulu</t>
  </si>
  <si>
    <t>Mantewe</t>
  </si>
  <si>
    <t>6. Kuranji</t>
  </si>
  <si>
    <t>Kusan Hulu</t>
  </si>
  <si>
    <t>7. Kusan Hilir</t>
  </si>
  <si>
    <t>Kuranji</t>
  </si>
  <si>
    <t>8. Sungai Loban</t>
  </si>
  <si>
    <t>Kusan Hilir</t>
  </si>
  <si>
    <t>9. Angsana</t>
  </si>
  <si>
    <t>Sungai Loban</t>
  </si>
  <si>
    <t>10. Satui</t>
  </si>
  <si>
    <t>Angsana</t>
  </si>
  <si>
    <t xml:space="preserve">Jumlah 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</si>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</sst>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_);\(0\)"/>
    <numFmt numFmtId="165" formatCode="#,##0_);\!\(#,##0\!\)"/>
    <numFmt numFmtId="166" formatCode="_(* #,##0_);_(* \(#,##0\);_(* &quot;-&quot;_);_(@_)"/>
    <numFmt numFmtId="167" formatCode="_(* #,##0.00_);_(* \(#,##0.00\);_(* &quot;-&quot;??_);_(@_)"/>
    <numFmt numFmtId="168" formatCode="_(* #,##0.00_);_(* \(#,##0.00\);_(* &quot;-&quot;_);_(@_)"/>
    <numFmt numFmtId="169" formatCode="_(* #,##0_);_(* \(#,##0\);_(* &quot;-&quot;??_);_(@_)"/>
  </numFmts>
  <fonts count="14">
    <font>
      <sz val="10.0"/>
      <color rgb="FF000000"/>
      <name val="Arial"/>
      <scheme val="minor"/>
    </font>
    <font>
      <sz val="16.0"/>
      <color rgb="FF000000"/>
      <name val="Body font"/>
    </font>
    <font/>
    <font>
      <sz val="16.0"/>
      <color theme="1"/>
      <name val="Body font"/>
    </font>
    <font>
      <sz val="16.0"/>
      <color theme="1"/>
      <name val="Arial"/>
    </font>
    <font>
      <b/>
      <sz val="16.0"/>
      <color theme="1"/>
      <name val="Arial"/>
    </font>
    <font>
      <color theme="1"/>
      <name val="Arial"/>
      <scheme val="minor"/>
    </font>
    <font>
      <sz val="11.0"/>
      <color rgb="FF000000"/>
      <name val="Body font"/>
    </font>
    <font>
      <sz val="11.0"/>
      <color theme="1"/>
      <name val="Body font"/>
    </font>
    <font>
      <sz val="12.0"/>
      <color rgb="FF000000"/>
      <name val="Body font"/>
    </font>
    <font>
      <i/>
      <sz val="8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8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2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0" fillId="0" fontId="3" numFmtId="0" xfId="0" applyAlignment="1" applyFont="1">
      <alignment horizontal="center" vertical="center"/>
    </xf>
    <xf borderId="2" fillId="0" fontId="4" numFmtId="0" xfId="0" applyAlignment="1" applyBorder="1" applyFont="1">
      <alignment horizontal="center" vertical="bottom"/>
    </xf>
    <xf borderId="10" fillId="0" fontId="4" numFmtId="0" xfId="0" applyAlignment="1" applyBorder="1" applyFont="1">
      <alignment horizontal="center" vertical="bottom"/>
    </xf>
    <xf borderId="11" fillId="0" fontId="2" numFmtId="0" xfId="0" applyBorder="1" applyFont="1"/>
    <xf borderId="8" fillId="0" fontId="1" numFmtId="0" xfId="0" applyAlignment="1" applyBorder="1" applyFont="1">
      <alignment horizontal="center" vertical="center"/>
    </xf>
    <xf borderId="9" fillId="0" fontId="4" numFmtId="3" xfId="0" applyAlignment="1" applyBorder="1" applyFont="1" applyNumberFormat="1">
      <alignment vertical="bottom"/>
    </xf>
    <xf borderId="9" fillId="0" fontId="5" numFmtId="3" xfId="0" applyAlignment="1" applyBorder="1" applyFont="1" applyNumberFormat="1">
      <alignment horizontal="left" vertical="bottom"/>
    </xf>
    <xf borderId="9" fillId="0" fontId="5" numFmtId="3" xfId="0" applyAlignment="1" applyBorder="1" applyFont="1" applyNumberFormat="1">
      <alignment vertical="bottom"/>
    </xf>
    <xf borderId="9" fillId="0" fontId="5" numFmtId="164" xfId="0" applyAlignment="1" applyBorder="1" applyFont="1" applyNumberFormat="1">
      <alignment vertical="bottom"/>
    </xf>
    <xf quotePrefix="1" borderId="2" fillId="0" fontId="1" numFmtId="0" xfId="0" applyAlignment="1" applyBorder="1" applyFont="1">
      <alignment horizontal="center" vertical="bottom"/>
    </xf>
    <xf quotePrefix="1" borderId="10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0" fillId="0" fontId="6" numFmtId="0" xfId="0" applyFont="1"/>
    <xf borderId="9" fillId="0" fontId="4" numFmtId="3" xfId="0" applyAlignment="1" applyBorder="1" applyFont="1" applyNumberFormat="1">
      <alignment horizontal="left" vertical="bottom"/>
    </xf>
    <xf borderId="9" fillId="0" fontId="4" numFmtId="164" xfId="0" applyAlignment="1" applyBorder="1" applyFont="1" applyNumberFormat="1">
      <alignment vertical="bottom"/>
    </xf>
    <xf borderId="9" fillId="0" fontId="4" numFmtId="165" xfId="0" applyAlignment="1" applyBorder="1" applyFont="1" applyNumberFormat="1">
      <alignment vertical="bottom"/>
    </xf>
    <xf borderId="7" fillId="0" fontId="1" numFmtId="0" xfId="0" applyAlignment="1" applyBorder="1" applyFont="1">
      <alignment vertical="bottom"/>
    </xf>
    <xf borderId="12" fillId="2" fontId="1" numFmtId="166" xfId="0" applyAlignment="1" applyBorder="1" applyFill="1" applyFont="1" applyNumberFormat="1">
      <alignment vertical="bottom"/>
    </xf>
    <xf borderId="13" fillId="2" fontId="1" numFmtId="166" xfId="0" applyAlignment="1" applyBorder="1" applyFont="1" applyNumberFormat="1">
      <alignment vertical="bottom"/>
    </xf>
    <xf borderId="14" fillId="2" fontId="1" numFmtId="166" xfId="0" applyAlignment="1" applyBorder="1" applyFont="1" applyNumberFormat="1">
      <alignment vertical="bottom"/>
    </xf>
    <xf borderId="8" fillId="0" fontId="1" numFmtId="166" xfId="0" applyAlignment="1" applyBorder="1" applyFont="1" applyNumberFormat="1">
      <alignment vertical="bottom"/>
    </xf>
    <xf borderId="14" fillId="2" fontId="1" numFmtId="4" xfId="0" applyAlignment="1" applyBorder="1" applyFont="1" applyNumberFormat="1">
      <alignment vertical="bottom"/>
    </xf>
    <xf borderId="8" fillId="0" fontId="1" numFmtId="167" xfId="0" applyAlignment="1" applyBorder="1" applyFont="1" applyNumberFormat="1">
      <alignment vertical="bottom"/>
    </xf>
    <xf borderId="0" fillId="0" fontId="7" numFmtId="166" xfId="0" applyAlignment="1" applyFont="1" applyNumberFormat="1">
      <alignment vertical="bottom"/>
    </xf>
    <xf borderId="7" fillId="0" fontId="3" numFmtId="0" xfId="0" applyAlignment="1" applyBorder="1" applyFont="1">
      <alignment vertical="bottom"/>
    </xf>
    <xf borderId="13" fillId="2" fontId="3" numFmtId="166" xfId="0" applyAlignment="1" applyBorder="1" applyFont="1" applyNumberFormat="1">
      <alignment vertical="bottom"/>
    </xf>
    <xf borderId="14" fillId="2" fontId="3" numFmtId="166" xfId="0" applyAlignment="1" applyBorder="1" applyFont="1" applyNumberFormat="1">
      <alignment vertical="bottom"/>
    </xf>
    <xf borderId="8" fillId="0" fontId="3" numFmtId="166" xfId="0" applyAlignment="1" applyBorder="1" applyFont="1" applyNumberFormat="1">
      <alignment vertical="bottom"/>
    </xf>
    <xf borderId="0" fillId="0" fontId="8" numFmtId="0" xfId="0" applyAlignment="1" applyFont="1">
      <alignment vertical="center"/>
    </xf>
    <xf borderId="0" fillId="0" fontId="8" numFmtId="166" xfId="0" applyAlignment="1" applyFont="1" applyNumberFormat="1">
      <alignment vertical="bottom"/>
    </xf>
    <xf borderId="0" fillId="0" fontId="3" numFmtId="0" xfId="0" applyAlignment="1" applyFont="1">
      <alignment vertical="bottom"/>
    </xf>
    <xf borderId="12" fillId="2" fontId="3" numFmtId="166" xfId="0" applyAlignment="1" applyBorder="1" applyFont="1" applyNumberFormat="1">
      <alignment vertical="bottom"/>
    </xf>
    <xf borderId="12" fillId="2" fontId="3" numFmtId="0" xfId="0" applyAlignment="1" applyBorder="1" applyFont="1">
      <alignment vertical="bottom"/>
    </xf>
    <xf borderId="13" fillId="2" fontId="1" numFmtId="3" xfId="0" applyAlignment="1" applyBorder="1" applyFont="1" applyNumberFormat="1">
      <alignment vertical="bottom"/>
    </xf>
    <xf borderId="10" fillId="0" fontId="4" numFmtId="3" xfId="0" applyAlignment="1" applyBorder="1" applyFont="1" applyNumberFormat="1">
      <alignment vertical="bottom"/>
    </xf>
    <xf borderId="10" fillId="0" fontId="5" numFmtId="3" xfId="0" applyAlignment="1" applyBorder="1" applyFont="1" applyNumberFormat="1">
      <alignment horizontal="left" vertical="bottom"/>
    </xf>
    <xf borderId="10" fillId="0" fontId="5" numFmtId="3" xfId="0" applyAlignment="1" applyBorder="1" applyFont="1" applyNumberFormat="1">
      <alignment vertical="bottom"/>
    </xf>
    <xf borderId="10" fillId="0" fontId="5" numFmtId="164" xfId="0" applyAlignment="1" applyBorder="1" applyFont="1" applyNumberFormat="1">
      <alignment vertical="bottom"/>
    </xf>
    <xf borderId="2" fillId="0" fontId="3" numFmtId="0" xfId="0" applyAlignment="1" applyBorder="1" applyFont="1">
      <alignment horizontal="center" vertical="bottom"/>
    </xf>
    <xf borderId="2" fillId="0" fontId="3" numFmtId="168" xfId="0" applyAlignment="1" applyBorder="1" applyFont="1" applyNumberFormat="1">
      <alignment vertical="bottom"/>
    </xf>
    <xf borderId="10" fillId="0" fontId="3" numFmtId="166" xfId="0" applyAlignment="1" applyBorder="1" applyFont="1" applyNumberFormat="1">
      <alignment vertical="bottom"/>
    </xf>
    <xf borderId="4" fillId="0" fontId="3" numFmtId="166" xfId="0" applyAlignment="1" applyBorder="1" applyFont="1" applyNumberFormat="1">
      <alignment vertical="bottom"/>
    </xf>
    <xf borderId="5" fillId="0" fontId="3" numFmtId="4" xfId="0" applyAlignment="1" applyBorder="1" applyFont="1" applyNumberFormat="1">
      <alignment vertical="bottom"/>
    </xf>
    <xf borderId="4" fillId="0" fontId="3" numFmtId="167" xfId="0" applyAlignment="1" applyBorder="1" applyFont="1" applyNumberFormat="1">
      <alignment vertical="bottom"/>
    </xf>
    <xf borderId="0" fillId="0" fontId="9" numFmtId="0" xfId="0" applyAlignment="1" applyFont="1">
      <alignment vertical="bottom"/>
    </xf>
    <xf borderId="0" fillId="0" fontId="9" numFmtId="166" xfId="0" applyAlignment="1" applyFont="1" applyNumberFormat="1">
      <alignment vertical="bottom"/>
    </xf>
    <xf borderId="0" fillId="0" fontId="9" numFmtId="169" xfId="0" applyAlignment="1" applyFont="1" applyNumberFormat="1">
      <alignment vertical="bottom"/>
    </xf>
    <xf borderId="0" fillId="0" fontId="9" numFmtId="167" xfId="0" applyAlignment="1" applyFont="1" applyNumberFormat="1">
      <alignment vertical="bottom"/>
    </xf>
    <xf borderId="15" fillId="0" fontId="9" numFmtId="167" xfId="0" applyAlignment="1" applyBorder="1" applyFont="1" applyNumberFormat="1">
      <alignment vertical="bottom"/>
    </xf>
    <xf borderId="16" fillId="0" fontId="10" numFmtId="0" xfId="0" applyAlignment="1" applyBorder="1" applyFont="1">
      <alignment vertical="bottom"/>
    </xf>
    <xf borderId="16" fillId="0" fontId="9" numFmtId="166" xfId="0" applyAlignment="1" applyBorder="1" applyFont="1" applyNumberFormat="1">
      <alignment vertical="bottom"/>
    </xf>
    <xf borderId="0" fillId="0" fontId="7" numFmtId="0" xfId="0" applyAlignment="1" applyFont="1">
      <alignment vertical="bottom"/>
    </xf>
    <xf borderId="17" fillId="3" fontId="11" numFmtId="0" xfId="0" applyAlignment="1" applyBorder="1" applyFill="1" applyFont="1">
      <alignment vertical="bottom"/>
    </xf>
    <xf borderId="17" fillId="3" fontId="11" numFmtId="166" xfId="0" applyAlignment="1" applyBorder="1" applyFont="1" applyNumberFormat="1">
      <alignment vertical="bottom"/>
    </xf>
    <xf borderId="0" fillId="0" fontId="12" numFmtId="0" xfId="0" applyAlignment="1" applyFont="1">
      <alignment vertical="bottom"/>
    </xf>
    <xf borderId="0" fillId="0" fontId="1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2.75"/>
    <col customWidth="1" min="3" max="3" width="15.13"/>
    <col customWidth="1" min="4" max="5" width="13.5"/>
    <col customWidth="1" min="6" max="6" width="16.75"/>
    <col customWidth="1" min="7" max="7" width="24.5"/>
    <col customWidth="1" min="8" max="8" width="15.5"/>
    <col customWidth="1" min="9" max="9" width="10.0"/>
    <col customWidth="1" min="10" max="10" width="22.63"/>
    <col customWidth="1" min="11" max="13" width="10.0"/>
    <col customWidth="1" min="14" max="14" width="9.0"/>
    <col customWidth="1" min="15" max="15" width="4.0"/>
    <col customWidth="1" min="16" max="16" width="13.13"/>
    <col customWidth="1" min="17" max="30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  <c r="G5" s="2"/>
    </row>
    <row r="6" ht="14.25" customHeight="1">
      <c r="A6" s="3"/>
      <c r="B6" s="4" t="s">
        <v>4</v>
      </c>
      <c r="C6" s="5"/>
      <c r="D6" s="6"/>
      <c r="E6" s="7" t="s">
        <v>5</v>
      </c>
      <c r="F6" s="8"/>
      <c r="G6" s="9"/>
    </row>
    <row r="7" ht="14.25" customHeight="1">
      <c r="A7" s="10" t="s">
        <v>6</v>
      </c>
      <c r="B7" s="10"/>
      <c r="C7" s="11"/>
      <c r="D7" s="12"/>
      <c r="E7" s="13"/>
      <c r="F7" s="14" t="s">
        <v>7</v>
      </c>
      <c r="G7" s="15" t="s">
        <v>8</v>
      </c>
      <c r="H7" s="16"/>
      <c r="Q7" s="17" t="s">
        <v>9</v>
      </c>
      <c r="R7" s="5"/>
      <c r="S7" s="6"/>
      <c r="T7" s="17" t="s">
        <v>10</v>
      </c>
      <c r="U7" s="5"/>
      <c r="V7" s="6"/>
      <c r="W7" s="17" t="s">
        <v>11</v>
      </c>
      <c r="X7" s="5"/>
      <c r="Y7" s="6"/>
      <c r="Z7" s="17" t="s">
        <v>12</v>
      </c>
      <c r="AA7" s="5"/>
      <c r="AB7" s="6"/>
    </row>
    <row r="8" ht="14.25" customHeight="1">
      <c r="A8" s="10" t="s">
        <v>13</v>
      </c>
      <c r="B8" s="10" t="s">
        <v>9</v>
      </c>
      <c r="C8" s="14" t="s">
        <v>10</v>
      </c>
      <c r="D8" s="12" t="s">
        <v>14</v>
      </c>
      <c r="E8" s="13"/>
      <c r="F8" s="14" t="s">
        <v>15</v>
      </c>
      <c r="G8" s="12" t="s">
        <v>16</v>
      </c>
      <c r="H8" s="12"/>
      <c r="Q8" s="18">
        <v>2014.0</v>
      </c>
      <c r="R8" s="18">
        <v>2015.0</v>
      </c>
      <c r="S8" s="18" t="s">
        <v>17</v>
      </c>
      <c r="T8" s="18">
        <v>2014.0</v>
      </c>
      <c r="U8" s="18">
        <v>2015.0</v>
      </c>
      <c r="V8" s="18" t="s">
        <v>17</v>
      </c>
      <c r="W8" s="18">
        <v>2014.0</v>
      </c>
      <c r="X8" s="18">
        <v>2015.0</v>
      </c>
      <c r="Y8" s="18" t="s">
        <v>17</v>
      </c>
      <c r="Z8" s="18">
        <v>2014.0</v>
      </c>
      <c r="AA8" s="18">
        <v>2015.0</v>
      </c>
      <c r="AB8" s="18" t="s">
        <v>17</v>
      </c>
    </row>
    <row r="9" ht="14.25" customHeight="1">
      <c r="A9" s="10"/>
      <c r="B9" s="10"/>
      <c r="C9" s="14"/>
      <c r="D9" s="12"/>
      <c r="E9" s="19"/>
      <c r="F9" s="14" t="s">
        <v>18</v>
      </c>
      <c r="G9" s="20" t="s">
        <v>19</v>
      </c>
      <c r="O9" s="21" t="s">
        <v>20</v>
      </c>
      <c r="P9" s="22" t="s">
        <v>21</v>
      </c>
      <c r="Q9" s="23" t="str">
        <f t="shared" ref="Q9:AB9" si="1">Q10+#REF!+Q11+Q12+Q13+Q14+Q15+Q16+Q17+Q18</f>
        <v>#REF!</v>
      </c>
      <c r="R9" s="23" t="str">
        <f t="shared" si="1"/>
        <v>#REF!</v>
      </c>
      <c r="S9" s="24" t="str">
        <f t="shared" si="1"/>
        <v>#REF!</v>
      </c>
      <c r="T9" s="23" t="str">
        <f t="shared" si="1"/>
        <v>#REF!</v>
      </c>
      <c r="U9" s="23" t="str">
        <f t="shared" si="1"/>
        <v>#REF!</v>
      </c>
      <c r="V9" s="24" t="str">
        <f t="shared" si="1"/>
        <v>#REF!</v>
      </c>
      <c r="W9" s="24" t="str">
        <f t="shared" si="1"/>
        <v>#REF!</v>
      </c>
      <c r="X9" s="24" t="str">
        <f t="shared" si="1"/>
        <v>#REF!</v>
      </c>
      <c r="Y9" s="24" t="str">
        <f t="shared" si="1"/>
        <v>#REF!</v>
      </c>
      <c r="Z9" s="23" t="str">
        <f t="shared" si="1"/>
        <v>#REF!</v>
      </c>
      <c r="AA9" s="23" t="str">
        <f t="shared" si="1"/>
        <v>#REF!</v>
      </c>
      <c r="AB9" s="23" t="str">
        <f t="shared" si="1"/>
        <v>#REF!</v>
      </c>
      <c r="AC9" s="2"/>
      <c r="AD9" s="2"/>
    </row>
    <row r="10" ht="14.25" customHeight="1">
      <c r="A10" s="25" t="s">
        <v>22</v>
      </c>
      <c r="B10" s="25" t="s">
        <v>23</v>
      </c>
      <c r="C10" s="26" t="s">
        <v>24</v>
      </c>
      <c r="D10" s="27" t="s">
        <v>25</v>
      </c>
      <c r="E10" s="26" t="s">
        <v>26</v>
      </c>
      <c r="F10" s="27" t="s">
        <v>27</v>
      </c>
      <c r="G10" s="27" t="s">
        <v>28</v>
      </c>
      <c r="J10" s="28">
        <f>SUM(F11/C11)*1000</f>
        <v>736.4705882</v>
      </c>
      <c r="O10" s="21"/>
      <c r="P10" s="29" t="s">
        <v>29</v>
      </c>
      <c r="Q10" s="21">
        <v>25.0</v>
      </c>
      <c r="R10" s="21">
        <v>5.0</v>
      </c>
      <c r="S10" s="30">
        <f t="shared" ref="S10:S18" si="3">R10-Q10</f>
        <v>-20</v>
      </c>
      <c r="T10" s="21">
        <v>157.0</v>
      </c>
      <c r="U10" s="21">
        <v>57.0</v>
      </c>
      <c r="V10" s="30">
        <f t="shared" ref="V10:V18" si="4">U10-T10</f>
        <v>-100</v>
      </c>
      <c r="W10" s="30">
        <v>1.0</v>
      </c>
      <c r="X10" s="30">
        <v>1.0</v>
      </c>
      <c r="Y10" s="30">
        <f t="shared" ref="Y10:Y18" si="5">X10-W10</f>
        <v>0</v>
      </c>
      <c r="Z10" s="21">
        <f t="shared" ref="Z10:AA10" si="2">Q10+T10+W10</f>
        <v>183</v>
      </c>
      <c r="AA10" s="21">
        <f t="shared" si="2"/>
        <v>63</v>
      </c>
      <c r="AB10" s="31">
        <f t="shared" ref="AB10:AB18" si="7">AA10-Z10</f>
        <v>-120</v>
      </c>
      <c r="AC10" s="2"/>
      <c r="AD10" s="2"/>
    </row>
    <row r="11" ht="14.25" customHeight="1">
      <c r="A11" s="32" t="s">
        <v>30</v>
      </c>
      <c r="B11" s="33">
        <v>1.0</v>
      </c>
      <c r="C11" s="34">
        <f>33-8-3-2-3</f>
        <v>17</v>
      </c>
      <c r="D11" s="35">
        <f t="shared" ref="D11:D12" si="8">2-1-1+3+2</f>
        <v>5</v>
      </c>
      <c r="E11" s="36">
        <f t="shared" ref="E11:E20" si="9">SUM(B11:D11)</f>
        <v>23</v>
      </c>
      <c r="F11" s="37">
        <v>12.52</v>
      </c>
      <c r="G11" s="38">
        <f t="shared" ref="G11:G21" si="10">F11/C11*1000</f>
        <v>736.4705882</v>
      </c>
      <c r="I11" s="39">
        <f t="shared" ref="I11:I20" si="11">SUM(B11:D11)</f>
        <v>23</v>
      </c>
      <c r="O11" s="21"/>
      <c r="P11" s="29" t="s">
        <v>31</v>
      </c>
      <c r="Q11" s="21">
        <v>22.0</v>
      </c>
      <c r="R11" s="21">
        <v>9.0</v>
      </c>
      <c r="S11" s="30">
        <f t="shared" si="3"/>
        <v>-13</v>
      </c>
      <c r="T11" s="21">
        <v>167.0</v>
      </c>
      <c r="U11" s="21">
        <v>67.0</v>
      </c>
      <c r="V11" s="30">
        <f t="shared" si="4"/>
        <v>-100</v>
      </c>
      <c r="W11" s="30">
        <v>1.0</v>
      </c>
      <c r="X11" s="30">
        <v>1.0</v>
      </c>
      <c r="Y11" s="30">
        <f t="shared" si="5"/>
        <v>0</v>
      </c>
      <c r="Z11" s="21">
        <f t="shared" ref="Z11:AA11" si="6">Q11+T11+W11</f>
        <v>190</v>
      </c>
      <c r="AA11" s="21">
        <f t="shared" si="6"/>
        <v>77</v>
      </c>
      <c r="AB11" s="31">
        <f t="shared" si="7"/>
        <v>-113</v>
      </c>
      <c r="AC11" s="2"/>
      <c r="AD11" s="2"/>
    </row>
    <row r="12" ht="14.25" customHeight="1">
      <c r="A12" s="32" t="s">
        <v>32</v>
      </c>
      <c r="B12" s="33">
        <v>1.0</v>
      </c>
      <c r="C12" s="34">
        <f>48-7-3-1-3-4</f>
        <v>30</v>
      </c>
      <c r="D12" s="35">
        <f t="shared" si="8"/>
        <v>5</v>
      </c>
      <c r="E12" s="36">
        <f t="shared" si="9"/>
        <v>36</v>
      </c>
      <c r="F12" s="37">
        <v>23.44</v>
      </c>
      <c r="G12" s="38">
        <f t="shared" si="10"/>
        <v>781.3333333</v>
      </c>
      <c r="I12" s="39">
        <f t="shared" si="11"/>
        <v>36</v>
      </c>
      <c r="O12" s="21"/>
      <c r="P12" s="29" t="s">
        <v>33</v>
      </c>
      <c r="Q12" s="21">
        <v>21.0</v>
      </c>
      <c r="R12" s="21">
        <v>11.0</v>
      </c>
      <c r="S12" s="30">
        <f t="shared" si="3"/>
        <v>-10</v>
      </c>
      <c r="T12" s="21">
        <v>147.0</v>
      </c>
      <c r="U12" s="21">
        <v>152.0</v>
      </c>
      <c r="V12" s="30">
        <f t="shared" si="4"/>
        <v>5</v>
      </c>
      <c r="W12" s="30">
        <v>1.0</v>
      </c>
      <c r="X12" s="30">
        <v>1.0</v>
      </c>
      <c r="Y12" s="30">
        <f t="shared" si="5"/>
        <v>0</v>
      </c>
      <c r="Z12" s="21">
        <f t="shared" ref="Z12:AA12" si="12">Q12+T12+W12</f>
        <v>169</v>
      </c>
      <c r="AA12" s="21">
        <f t="shared" si="12"/>
        <v>164</v>
      </c>
      <c r="AB12" s="31">
        <f t="shared" si="7"/>
        <v>-5</v>
      </c>
      <c r="AC12" s="2"/>
      <c r="AD12" s="2"/>
    </row>
    <row r="13" ht="14.25" customHeight="1">
      <c r="A13" s="32" t="s">
        <v>34</v>
      </c>
      <c r="B13" s="33">
        <v>2.0</v>
      </c>
      <c r="C13" s="34">
        <f>34-2-1-2</f>
        <v>29</v>
      </c>
      <c r="D13" s="35">
        <f>2-1-1+2+1+1</f>
        <v>4</v>
      </c>
      <c r="E13" s="36">
        <f t="shared" si="9"/>
        <v>35</v>
      </c>
      <c r="F13" s="37">
        <v>19.57</v>
      </c>
      <c r="G13" s="38">
        <f t="shared" si="10"/>
        <v>674.8275862</v>
      </c>
      <c r="I13" s="39">
        <f t="shared" si="11"/>
        <v>35</v>
      </c>
      <c r="O13" s="21"/>
      <c r="P13" s="29" t="s">
        <v>35</v>
      </c>
      <c r="Q13" s="21">
        <v>0.0</v>
      </c>
      <c r="R13" s="21">
        <v>4.0</v>
      </c>
      <c r="S13" s="30">
        <f t="shared" si="3"/>
        <v>4</v>
      </c>
      <c r="T13" s="21">
        <v>147.0</v>
      </c>
      <c r="U13" s="21">
        <v>27.0</v>
      </c>
      <c r="V13" s="30">
        <f t="shared" si="4"/>
        <v>-120</v>
      </c>
      <c r="W13" s="30">
        <v>1.0</v>
      </c>
      <c r="X13" s="30">
        <v>1.0</v>
      </c>
      <c r="Y13" s="30">
        <f t="shared" si="5"/>
        <v>0</v>
      </c>
      <c r="Z13" s="21">
        <f t="shared" ref="Z13:AA13" si="13">Q13+T13+W13</f>
        <v>148</v>
      </c>
      <c r="AA13" s="21">
        <f t="shared" si="13"/>
        <v>32</v>
      </c>
      <c r="AB13" s="31">
        <f t="shared" si="7"/>
        <v>-116</v>
      </c>
      <c r="AC13" s="2"/>
      <c r="AD13" s="2"/>
    </row>
    <row r="14" ht="14.25" customHeight="1">
      <c r="A14" s="32" t="s">
        <v>36</v>
      </c>
      <c r="B14" s="33">
        <v>2.0</v>
      </c>
      <c r="C14" s="34">
        <f>49-3-2-5</f>
        <v>39</v>
      </c>
      <c r="D14" s="35">
        <f>3-3+3+2+3</f>
        <v>8</v>
      </c>
      <c r="E14" s="36">
        <f t="shared" si="9"/>
        <v>49</v>
      </c>
      <c r="F14" s="37">
        <v>27.86</v>
      </c>
      <c r="G14" s="38">
        <f t="shared" si="10"/>
        <v>714.3589744</v>
      </c>
      <c r="I14" s="39">
        <f t="shared" si="11"/>
        <v>49</v>
      </c>
      <c r="O14" s="21"/>
      <c r="P14" s="29" t="s">
        <v>37</v>
      </c>
      <c r="Q14" s="21">
        <v>39.0</v>
      </c>
      <c r="R14" s="21">
        <v>5.0</v>
      </c>
      <c r="S14" s="30">
        <f t="shared" si="3"/>
        <v>-34</v>
      </c>
      <c r="T14" s="21">
        <v>48.0</v>
      </c>
      <c r="U14" s="21">
        <v>21.0</v>
      </c>
      <c r="V14" s="30">
        <f t="shared" si="4"/>
        <v>-27</v>
      </c>
      <c r="W14" s="30">
        <v>0.0</v>
      </c>
      <c r="X14" s="30">
        <v>0.0</v>
      </c>
      <c r="Y14" s="30">
        <f t="shared" si="5"/>
        <v>0</v>
      </c>
      <c r="Z14" s="21">
        <f t="shared" ref="Z14:AA14" si="14">Q14+T14+W14</f>
        <v>87</v>
      </c>
      <c r="AA14" s="21">
        <f t="shared" si="14"/>
        <v>26</v>
      </c>
      <c r="AB14" s="31">
        <f t="shared" si="7"/>
        <v>-61</v>
      </c>
      <c r="AC14" s="2"/>
      <c r="AD14" s="2"/>
    </row>
    <row r="15" ht="14.25" customHeight="1">
      <c r="A15" s="40" t="s">
        <v>38</v>
      </c>
      <c r="B15" s="33">
        <f>2+3</f>
        <v>5</v>
      </c>
      <c r="C15" s="41">
        <f>15-3</f>
        <v>12</v>
      </c>
      <c r="D15" s="42">
        <v>3.0</v>
      </c>
      <c r="E15" s="43">
        <f t="shared" si="9"/>
        <v>20</v>
      </c>
      <c r="F15" s="37">
        <v>12.41</v>
      </c>
      <c r="G15" s="38">
        <f t="shared" si="10"/>
        <v>1034.166667</v>
      </c>
      <c r="H15" s="44"/>
      <c r="I15" s="45">
        <f t="shared" si="11"/>
        <v>20</v>
      </c>
      <c r="J15" s="44"/>
      <c r="K15" s="44"/>
      <c r="L15" s="44"/>
      <c r="M15" s="44"/>
      <c r="N15" s="44"/>
      <c r="O15" s="21"/>
      <c r="P15" s="29" t="s">
        <v>39</v>
      </c>
      <c r="Q15" s="21">
        <v>169.0</v>
      </c>
      <c r="R15" s="21">
        <v>17.0</v>
      </c>
      <c r="S15" s="30">
        <f t="shared" si="3"/>
        <v>-152</v>
      </c>
      <c r="T15" s="21">
        <v>1329.0</v>
      </c>
      <c r="U15" s="21">
        <v>1481.0</v>
      </c>
      <c r="V15" s="30">
        <f t="shared" si="4"/>
        <v>152</v>
      </c>
      <c r="W15" s="30">
        <v>83.0</v>
      </c>
      <c r="X15" s="30">
        <v>66.0</v>
      </c>
      <c r="Y15" s="30">
        <f t="shared" si="5"/>
        <v>-17</v>
      </c>
      <c r="Z15" s="21">
        <f t="shared" ref="Z15:AA15" si="15">Q15+T15+W15</f>
        <v>1581</v>
      </c>
      <c r="AA15" s="21">
        <f t="shared" si="15"/>
        <v>1564</v>
      </c>
      <c r="AB15" s="31">
        <f t="shared" si="7"/>
        <v>-17</v>
      </c>
      <c r="AC15" s="46"/>
      <c r="AD15" s="46"/>
    </row>
    <row r="16" ht="14.25" customHeight="1">
      <c r="A16" s="40" t="s">
        <v>40</v>
      </c>
      <c r="B16" s="47">
        <v>2.0</v>
      </c>
      <c r="C16" s="41">
        <f>19-2-1</f>
        <v>16</v>
      </c>
      <c r="D16" s="42">
        <f>1+1-2+2</f>
        <v>2</v>
      </c>
      <c r="E16" s="43">
        <f t="shared" si="9"/>
        <v>20</v>
      </c>
      <c r="F16" s="37">
        <v>10.01</v>
      </c>
      <c r="G16" s="38">
        <f t="shared" si="10"/>
        <v>625.625</v>
      </c>
      <c r="H16" s="44"/>
      <c r="I16" s="45">
        <f t="shared" si="11"/>
        <v>20</v>
      </c>
      <c r="J16" s="44"/>
      <c r="K16" s="44"/>
      <c r="L16" s="44"/>
      <c r="M16" s="44"/>
      <c r="N16" s="44"/>
      <c r="O16" s="21"/>
      <c r="P16" s="29" t="s">
        <v>41</v>
      </c>
      <c r="Q16" s="21">
        <v>42.0</v>
      </c>
      <c r="R16" s="21">
        <v>8.0</v>
      </c>
      <c r="S16" s="30">
        <f t="shared" si="3"/>
        <v>-34</v>
      </c>
      <c r="T16" s="21">
        <v>269.0</v>
      </c>
      <c r="U16" s="21">
        <v>136.0</v>
      </c>
      <c r="V16" s="30">
        <f t="shared" si="4"/>
        <v>-133</v>
      </c>
      <c r="W16" s="30">
        <v>1.0</v>
      </c>
      <c r="X16" s="30">
        <v>1.0</v>
      </c>
      <c r="Y16" s="30">
        <f t="shared" si="5"/>
        <v>0</v>
      </c>
      <c r="Z16" s="21">
        <f t="shared" ref="Z16:AA16" si="16">Q16+T16+W16</f>
        <v>312</v>
      </c>
      <c r="AA16" s="21">
        <f t="shared" si="16"/>
        <v>145</v>
      </c>
      <c r="AB16" s="31">
        <f t="shared" si="7"/>
        <v>-167</v>
      </c>
      <c r="AC16" s="46"/>
      <c r="AD16" s="46"/>
    </row>
    <row r="17" ht="14.25" customHeight="1">
      <c r="A17" s="48" t="s">
        <v>42</v>
      </c>
      <c r="B17" s="33">
        <f>4-1+12</f>
        <v>15</v>
      </c>
      <c r="C17" s="41">
        <f>1085-3</f>
        <v>1082</v>
      </c>
      <c r="D17" s="42">
        <f>35+2</f>
        <v>37</v>
      </c>
      <c r="E17" s="42">
        <f t="shared" si="9"/>
        <v>1134</v>
      </c>
      <c r="F17" s="49">
        <v>1154.0</v>
      </c>
      <c r="G17" s="38">
        <f t="shared" si="10"/>
        <v>1066.543438</v>
      </c>
      <c r="H17" s="44"/>
      <c r="I17" s="45">
        <f t="shared" si="11"/>
        <v>1134</v>
      </c>
      <c r="J17" s="44"/>
      <c r="K17" s="44"/>
      <c r="L17" s="44"/>
      <c r="M17" s="44"/>
      <c r="N17" s="44"/>
      <c r="O17" s="21"/>
      <c r="P17" s="29" t="s">
        <v>43</v>
      </c>
      <c r="Q17" s="21">
        <v>23.0</v>
      </c>
      <c r="R17" s="21">
        <v>9.0</v>
      </c>
      <c r="S17" s="30">
        <f t="shared" si="3"/>
        <v>-14</v>
      </c>
      <c r="T17" s="21">
        <v>286.0</v>
      </c>
      <c r="U17" s="21">
        <v>128.0</v>
      </c>
      <c r="V17" s="30">
        <f t="shared" si="4"/>
        <v>-158</v>
      </c>
      <c r="W17" s="30">
        <v>1.0</v>
      </c>
      <c r="X17" s="30">
        <v>1.0</v>
      </c>
      <c r="Y17" s="30">
        <f t="shared" si="5"/>
        <v>0</v>
      </c>
      <c r="Z17" s="21">
        <f t="shared" ref="Z17:AA17" si="17">Q17+T17+W17</f>
        <v>310</v>
      </c>
      <c r="AA17" s="21">
        <f t="shared" si="17"/>
        <v>138</v>
      </c>
      <c r="AB17" s="31">
        <f t="shared" si="7"/>
        <v>-172</v>
      </c>
      <c r="AC17" s="46"/>
      <c r="AD17" s="46"/>
    </row>
    <row r="18" ht="14.25" customHeight="1">
      <c r="A18" s="32" t="s">
        <v>44</v>
      </c>
      <c r="B18" s="33">
        <v>3.0</v>
      </c>
      <c r="C18" s="34">
        <f>63-4-5</f>
        <v>54</v>
      </c>
      <c r="D18" s="35">
        <f>2-1-1+4+4</f>
        <v>8</v>
      </c>
      <c r="E18" s="36">
        <f t="shared" si="9"/>
        <v>65</v>
      </c>
      <c r="F18" s="37">
        <v>38.42</v>
      </c>
      <c r="G18" s="38">
        <f t="shared" si="10"/>
        <v>711.4814815</v>
      </c>
      <c r="I18" s="39">
        <f t="shared" si="11"/>
        <v>65</v>
      </c>
      <c r="J18" s="39"/>
      <c r="O18" s="21"/>
      <c r="P18" s="29" t="s">
        <v>45</v>
      </c>
      <c r="Q18" s="21">
        <v>19.0</v>
      </c>
      <c r="R18" s="21">
        <v>7.0</v>
      </c>
      <c r="S18" s="30">
        <f t="shared" si="3"/>
        <v>-12</v>
      </c>
      <c r="T18" s="21">
        <v>172.0</v>
      </c>
      <c r="U18" s="21">
        <v>78.0</v>
      </c>
      <c r="V18" s="30">
        <f t="shared" si="4"/>
        <v>-94</v>
      </c>
      <c r="W18" s="30">
        <v>0.0</v>
      </c>
      <c r="X18" s="30">
        <v>0.0</v>
      </c>
      <c r="Y18" s="30">
        <f t="shared" si="5"/>
        <v>0</v>
      </c>
      <c r="Z18" s="21">
        <f t="shared" ref="Z18:AA18" si="18">Q18+T18+W18</f>
        <v>191</v>
      </c>
      <c r="AA18" s="21">
        <f t="shared" si="18"/>
        <v>85</v>
      </c>
      <c r="AB18" s="31">
        <f t="shared" si="7"/>
        <v>-106</v>
      </c>
      <c r="AC18" s="2"/>
      <c r="AD18" s="2"/>
    </row>
    <row r="19" ht="14.25" customHeight="1">
      <c r="A19" s="32" t="s">
        <v>46</v>
      </c>
      <c r="B19" s="33">
        <v>2.0</v>
      </c>
      <c r="C19" s="34">
        <f>60-8-2-2-2</f>
        <v>46</v>
      </c>
      <c r="D19" s="35">
        <f>2-1-1+2+1</f>
        <v>3</v>
      </c>
      <c r="E19" s="36">
        <f t="shared" si="9"/>
        <v>51</v>
      </c>
      <c r="F19" s="37">
        <v>19.32</v>
      </c>
      <c r="G19" s="38">
        <f t="shared" si="10"/>
        <v>420</v>
      </c>
      <c r="I19" s="39">
        <f t="shared" si="11"/>
        <v>51</v>
      </c>
      <c r="O19" s="50"/>
      <c r="P19" s="51" t="s">
        <v>47</v>
      </c>
      <c r="Q19" s="52" t="str">
        <f t="shared" ref="Q19:Y19" si="19">Q9</f>
        <v>#REF!</v>
      </c>
      <c r="R19" s="52" t="str">
        <f t="shared" si="19"/>
        <v>#REF!</v>
      </c>
      <c r="S19" s="53" t="str">
        <f t="shared" si="19"/>
        <v>#REF!</v>
      </c>
      <c r="T19" s="52" t="str">
        <f t="shared" si="19"/>
        <v>#REF!</v>
      </c>
      <c r="U19" s="52" t="str">
        <f t="shared" si="19"/>
        <v>#REF!</v>
      </c>
      <c r="V19" s="53" t="str">
        <f t="shared" si="19"/>
        <v>#REF!</v>
      </c>
      <c r="W19" s="53" t="str">
        <f t="shared" si="19"/>
        <v>#REF!</v>
      </c>
      <c r="X19" s="53" t="str">
        <f t="shared" si="19"/>
        <v>#REF!</v>
      </c>
      <c r="Y19" s="53" t="str">
        <f t="shared" si="19"/>
        <v>#REF!</v>
      </c>
      <c r="Z19" s="52" t="str">
        <f t="shared" ref="Z19:AA19" si="20">Q19+T19+W19</f>
        <v>#REF!</v>
      </c>
      <c r="AA19" s="52" t="str">
        <f t="shared" si="20"/>
        <v>#REF!</v>
      </c>
      <c r="AB19" s="52" t="str">
        <f>AB9</f>
        <v>#REF!</v>
      </c>
      <c r="AC19" s="2"/>
      <c r="AD19" s="2"/>
    </row>
    <row r="20" ht="14.25" customHeight="1">
      <c r="A20" s="32" t="s">
        <v>48</v>
      </c>
      <c r="B20" s="33">
        <v>1.0</v>
      </c>
      <c r="C20" s="34">
        <f>37-4-2-3</f>
        <v>28</v>
      </c>
      <c r="D20" s="35">
        <f>1-1+4+1</f>
        <v>5</v>
      </c>
      <c r="E20" s="36">
        <f t="shared" si="9"/>
        <v>34</v>
      </c>
      <c r="F20" s="37">
        <v>19.2</v>
      </c>
      <c r="G20" s="38">
        <f t="shared" si="10"/>
        <v>685.7142857</v>
      </c>
      <c r="I20" s="39">
        <f t="shared" si="11"/>
        <v>34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14.25" customHeight="1">
      <c r="A21" s="54" t="s">
        <v>49</v>
      </c>
      <c r="B21" s="55">
        <f t="shared" ref="B21:F21" si="21">SUM(B11:B20)</f>
        <v>34</v>
      </c>
      <c r="C21" s="56">
        <f t="shared" si="21"/>
        <v>1353</v>
      </c>
      <c r="D21" s="57">
        <f t="shared" si="21"/>
        <v>80</v>
      </c>
      <c r="E21" s="56">
        <f t="shared" si="21"/>
        <v>1467</v>
      </c>
      <c r="F21" s="58">
        <f t="shared" si="21"/>
        <v>1336.75</v>
      </c>
      <c r="G21" s="59">
        <f t="shared" si="10"/>
        <v>987.9896526</v>
      </c>
      <c r="J21" s="3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14.25" hidden="1" customHeight="1">
      <c r="A22" s="60">
        <v>2015.0</v>
      </c>
      <c r="B22" s="61">
        <v>82.0</v>
      </c>
      <c r="C22" s="61">
        <v>2227.0</v>
      </c>
      <c r="D22" s="61">
        <v>73.0</v>
      </c>
      <c r="E22" s="61"/>
      <c r="F22" s="62">
        <v>1509.63</v>
      </c>
      <c r="G22" s="63">
        <v>643.0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14.25" hidden="1" customHeight="1">
      <c r="A23" s="60">
        <v>2014.0</v>
      </c>
      <c r="B23" s="61">
        <v>408.0</v>
      </c>
      <c r="C23" s="61">
        <v>2797.0</v>
      </c>
      <c r="D23" s="61">
        <v>90.0</v>
      </c>
      <c r="E23" s="61"/>
      <c r="F23" s="62">
        <v>1864.29</v>
      </c>
      <c r="G23" s="63">
        <v>666.53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14.25" hidden="1" customHeight="1">
      <c r="A24" s="60">
        <v>2013.0</v>
      </c>
      <c r="B24" s="61">
        <v>408.0</v>
      </c>
      <c r="C24" s="61">
        <v>2797.0</v>
      </c>
      <c r="D24" s="61">
        <v>90.0</v>
      </c>
      <c r="E24" s="61"/>
      <c r="F24" s="62">
        <f>SUM(C24*G24)/1000</f>
        <v>1864.28441</v>
      </c>
      <c r="G24" s="63">
        <v>666.53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14.25" hidden="1" customHeight="1">
      <c r="A25" s="60">
        <v>2012.0</v>
      </c>
      <c r="B25" s="61">
        <v>408.0</v>
      </c>
      <c r="C25" s="61">
        <v>2797.0</v>
      </c>
      <c r="D25" s="61">
        <v>90.0</v>
      </c>
      <c r="E25" s="61"/>
      <c r="F25" s="62">
        <v>1864.28</v>
      </c>
      <c r="G25" s="63">
        <v>666.53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14.25" hidden="1" customHeight="1">
      <c r="A26" s="60">
        <v>2011.0</v>
      </c>
      <c r="B26" s="61">
        <v>605.0</v>
      </c>
      <c r="C26" s="61">
        <v>2600.0</v>
      </c>
      <c r="D26" s="61">
        <v>90.0</v>
      </c>
      <c r="E26" s="61"/>
      <c r="F26" s="62">
        <v>1589.33</v>
      </c>
      <c r="G26" s="6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14.25" hidden="1" customHeight="1">
      <c r="A27" s="60">
        <v>2010.0</v>
      </c>
      <c r="B27" s="61">
        <v>605.0</v>
      </c>
      <c r="C27" s="61">
        <v>2600.0</v>
      </c>
      <c r="D27" s="61">
        <v>99.0</v>
      </c>
      <c r="E27" s="61"/>
      <c r="F27" s="62">
        <v>1735.33</v>
      </c>
      <c r="G27" s="63">
        <v>667.43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14.25" hidden="1" customHeight="1">
      <c r="A28" s="60"/>
      <c r="B28" s="61"/>
      <c r="C28" s="61"/>
      <c r="D28" s="61"/>
      <c r="E28" s="61"/>
      <c r="F28" s="63"/>
      <c r="G28" s="64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4.25" customHeight="1">
      <c r="A29" s="65"/>
      <c r="B29" s="66"/>
      <c r="C29" s="66"/>
      <c r="D29" s="66"/>
      <c r="E29" s="66"/>
      <c r="F29" s="66"/>
      <c r="G29" s="6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14.25" customHeight="1">
      <c r="A30" s="68"/>
      <c r="B30" s="69"/>
      <c r="C30" s="69"/>
      <c r="D30" s="69"/>
      <c r="E30" s="69"/>
      <c r="F30" s="69"/>
      <c r="G30" s="67"/>
    </row>
    <row r="31" ht="14.25" customHeight="1">
      <c r="A31" s="60"/>
      <c r="B31" s="61"/>
      <c r="C31" s="61"/>
      <c r="D31" s="61"/>
      <c r="E31" s="61"/>
      <c r="F31" s="61"/>
      <c r="G31" s="67"/>
    </row>
    <row r="32" ht="14.25" customHeight="1">
      <c r="A32" s="60"/>
      <c r="B32" s="61"/>
      <c r="C32" s="61"/>
      <c r="D32" s="61"/>
      <c r="E32" s="61"/>
      <c r="F32" s="61"/>
      <c r="G32" s="67"/>
    </row>
    <row r="33" ht="14.25" customHeight="1">
      <c r="A33" s="60"/>
      <c r="B33" s="61"/>
      <c r="C33" s="61"/>
      <c r="D33" s="61"/>
      <c r="E33" s="61"/>
      <c r="F33" s="61"/>
      <c r="G33" s="67"/>
    </row>
    <row r="34" ht="14.25" customHeight="1">
      <c r="A34" s="60"/>
      <c r="B34" s="61"/>
      <c r="C34" s="61"/>
      <c r="D34" s="61"/>
      <c r="E34" s="61"/>
      <c r="F34" s="61"/>
      <c r="G34" s="67"/>
    </row>
    <row r="35" ht="14.25" customHeight="1">
      <c r="A35" s="60"/>
      <c r="B35" s="61"/>
      <c r="C35" s="61"/>
      <c r="D35" s="61"/>
      <c r="E35" s="61"/>
      <c r="F35" s="61"/>
      <c r="G35" s="67"/>
    </row>
    <row r="36" ht="14.25" customHeight="1">
      <c r="A36" s="60"/>
      <c r="B36" s="61"/>
      <c r="C36" s="61"/>
      <c r="D36" s="61"/>
      <c r="E36" s="61"/>
      <c r="F36" s="61"/>
      <c r="G36" s="67"/>
    </row>
    <row r="37" ht="14.25" customHeight="1">
      <c r="A37" s="60"/>
      <c r="B37" s="61"/>
      <c r="C37" s="61"/>
      <c r="D37" s="61"/>
      <c r="E37" s="61"/>
      <c r="F37" s="61"/>
      <c r="G37" s="67"/>
    </row>
    <row r="38" ht="14.25" customHeight="1">
      <c r="A38" s="60"/>
      <c r="B38" s="61"/>
      <c r="C38" s="61"/>
      <c r="D38" s="61"/>
      <c r="E38" s="61"/>
      <c r="F38" s="61"/>
      <c r="G38" s="67"/>
    </row>
    <row r="39" ht="14.25" customHeight="1">
      <c r="A39" s="60"/>
      <c r="B39" s="61"/>
      <c r="C39" s="61"/>
      <c r="D39" s="61"/>
      <c r="E39" s="61"/>
      <c r="F39" s="61"/>
      <c r="G39" s="67"/>
    </row>
    <row r="40" ht="14.25" customHeight="1">
      <c r="A40" s="60"/>
      <c r="B40" s="61"/>
      <c r="C40" s="61"/>
      <c r="D40" s="61"/>
      <c r="E40" s="61"/>
      <c r="F40" s="61"/>
      <c r="G40" s="67"/>
    </row>
    <row r="41" ht="14.25" customHeight="1">
      <c r="A41" s="70"/>
      <c r="B41" s="67"/>
      <c r="C41" s="67"/>
      <c r="D41" s="67"/>
      <c r="E41" s="67"/>
      <c r="F41" s="67"/>
      <c r="G41" s="67"/>
    </row>
    <row r="42" ht="14.25" customHeight="1">
      <c r="A42" s="71"/>
      <c r="B42" s="67"/>
      <c r="C42" s="67"/>
      <c r="D42" s="67"/>
      <c r="E42" s="67"/>
      <c r="F42" s="67"/>
      <c r="G42" s="67"/>
    </row>
    <row r="43" ht="14.25" customHeight="1">
      <c r="A43" s="67"/>
      <c r="B43" s="67"/>
      <c r="C43" s="67"/>
      <c r="D43" s="67"/>
      <c r="E43" s="67"/>
      <c r="F43" s="67"/>
      <c r="G43" s="67"/>
    </row>
    <row r="44" ht="14.25" customHeight="1">
      <c r="A44" s="67"/>
      <c r="B44" s="67"/>
      <c r="C44" s="67"/>
      <c r="D44" s="67"/>
      <c r="E44" s="67"/>
      <c r="F44" s="67"/>
      <c r="G44" s="67"/>
    </row>
    <row r="45" ht="14.25" customHeight="1">
      <c r="A45" s="67"/>
      <c r="B45" s="67"/>
      <c r="C45" s="67"/>
      <c r="D45" s="67"/>
      <c r="E45" s="67"/>
      <c r="F45" s="67"/>
      <c r="G45" s="67"/>
    </row>
    <row r="46" ht="14.25" customHeight="1">
      <c r="A46" s="67"/>
      <c r="B46" s="67"/>
      <c r="C46" s="67"/>
      <c r="D46" s="67"/>
      <c r="E46" s="67"/>
      <c r="F46" s="67"/>
      <c r="G46" s="67"/>
    </row>
    <row r="47" ht="14.25" customHeight="1">
      <c r="A47" s="67"/>
      <c r="B47" s="67"/>
      <c r="C47" s="67"/>
      <c r="D47" s="67"/>
      <c r="E47" s="67"/>
      <c r="F47" s="67"/>
      <c r="G47" s="67"/>
    </row>
    <row r="48" ht="14.25" customHeight="1">
      <c r="A48" s="67"/>
      <c r="B48" s="67"/>
      <c r="C48" s="67"/>
      <c r="D48" s="67"/>
      <c r="E48" s="67"/>
      <c r="F48" s="67"/>
      <c r="G48" s="67"/>
    </row>
    <row r="49" ht="14.25" customHeight="1">
      <c r="A49" s="67"/>
      <c r="B49" s="67"/>
      <c r="C49" s="67"/>
      <c r="D49" s="67"/>
      <c r="E49" s="67"/>
      <c r="F49" s="67"/>
      <c r="G49" s="67"/>
    </row>
    <row r="50" ht="14.25" customHeight="1">
      <c r="A50" s="67"/>
      <c r="B50" s="67"/>
      <c r="C50" s="67"/>
      <c r="D50" s="67"/>
      <c r="E50" s="67"/>
      <c r="F50" s="67"/>
      <c r="G50" s="67"/>
    </row>
    <row r="51" ht="14.25" customHeight="1">
      <c r="A51" s="67"/>
      <c r="B51" s="67"/>
      <c r="C51" s="67"/>
      <c r="D51" s="67"/>
      <c r="E51" s="67"/>
      <c r="F51" s="67"/>
    </row>
    <row r="52" ht="14.25" customHeight="1">
      <c r="A52" s="67"/>
      <c r="B52" s="67"/>
      <c r="C52" s="67"/>
      <c r="D52" s="67"/>
      <c r="E52" s="67"/>
      <c r="F52" s="67"/>
    </row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">
    <mergeCell ref="T7:V7"/>
    <mergeCell ref="W7:Y7"/>
    <mergeCell ref="Z7:AB7"/>
    <mergeCell ref="A1:G1"/>
    <mergeCell ref="A2:G2"/>
    <mergeCell ref="A3:G3"/>
    <mergeCell ref="A4:G4"/>
    <mergeCell ref="B6:D6"/>
    <mergeCell ref="E6:E9"/>
    <mergeCell ref="Q7:S7"/>
  </mergeCells>
  <printOptions horizontalCentered="1"/>
  <pageMargins bottom="0.748031496062992" footer="0.0" header="0.0" left="0.708661417322835" right="0.708661417322835" top="0.748031496062992"/>
  <pageSetup paperSize="5" scale="60" orientation="portrait"/>
  <drawing r:id="rId1"/>
</worksheet>
</file>