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ownloads\KL Diskominfotik SP\ADING MAGANG\Monografi lanjutan\2022\SKPD\Pertanian\"/>
    </mc:Choice>
  </mc:AlternateContent>
  <xr:revisionPtr revIDLastSave="0" documentId="8_{042BC935-314A-4E7D-A9D7-B99096203B1D}" xr6:coauthVersionLast="47" xr6:coauthVersionMax="47" xr10:uidLastSave="{00000000-0000-0000-0000-000000000000}"/>
  <bookViews>
    <workbookView xWindow="-120" yWindow="-120" windowWidth="20730" windowHeight="11160" xr2:uid="{3167E819-637B-42B2-A784-A55E5977A551}"/>
  </bookViews>
  <sheets>
    <sheet name="536" sheetId="1" r:id="rId1"/>
  </sheets>
  <definedNames>
    <definedName name="_xlnm.Print_Area" localSheetId="0">'536'!$A$1:$G$33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R12" i="1"/>
  <c r="T12" i="1"/>
  <c r="T23" i="1" s="1"/>
  <c r="U12" i="1"/>
  <c r="W12" i="1"/>
  <c r="X12" i="1"/>
  <c r="X23" i="1" s="1"/>
  <c r="S13" i="1"/>
  <c r="S12" i="1" s="1"/>
  <c r="S23" i="1" s="1"/>
  <c r="V13" i="1"/>
  <c r="V12" i="1" s="1"/>
  <c r="V23" i="1" s="1"/>
  <c r="Y13" i="1"/>
  <c r="Y12" i="1" s="1"/>
  <c r="Y23" i="1" s="1"/>
  <c r="Z13" i="1"/>
  <c r="Z12" i="1" s="1"/>
  <c r="AA13" i="1"/>
  <c r="AA12" i="1" s="1"/>
  <c r="S14" i="1"/>
  <c r="V14" i="1"/>
  <c r="Y14" i="1"/>
  <c r="Z14" i="1"/>
  <c r="AA14" i="1"/>
  <c r="AB14" i="1" s="1"/>
  <c r="C15" i="1"/>
  <c r="F15" i="1" s="1"/>
  <c r="D15" i="1"/>
  <c r="E15" i="1"/>
  <c r="I15" i="1"/>
  <c r="S15" i="1"/>
  <c r="V15" i="1"/>
  <c r="Y15" i="1"/>
  <c r="Z15" i="1"/>
  <c r="AA15" i="1"/>
  <c r="AB15" i="1"/>
  <c r="C16" i="1"/>
  <c r="D16" i="1"/>
  <c r="I16" i="1" s="1"/>
  <c r="F16" i="1"/>
  <c r="S16" i="1"/>
  <c r="V16" i="1"/>
  <c r="Y16" i="1"/>
  <c r="Z16" i="1"/>
  <c r="AA16" i="1"/>
  <c r="AB16" i="1" s="1"/>
  <c r="C17" i="1"/>
  <c r="E17" i="1" s="1"/>
  <c r="D17" i="1"/>
  <c r="I17" i="1"/>
  <c r="S17" i="1"/>
  <c r="V17" i="1"/>
  <c r="Y17" i="1"/>
  <c r="Z17" i="1"/>
  <c r="AB17" i="1" s="1"/>
  <c r="AA17" i="1"/>
  <c r="C18" i="1"/>
  <c r="D18" i="1"/>
  <c r="E18" i="1" s="1"/>
  <c r="F18" i="1"/>
  <c r="S18" i="1"/>
  <c r="V18" i="1"/>
  <c r="Y18" i="1"/>
  <c r="Z18" i="1"/>
  <c r="AA18" i="1"/>
  <c r="AB18" i="1" s="1"/>
  <c r="C19" i="1"/>
  <c r="F19" i="1" s="1"/>
  <c r="D19" i="1"/>
  <c r="E19" i="1"/>
  <c r="I19" i="1"/>
  <c r="S19" i="1"/>
  <c r="V19" i="1"/>
  <c r="Y19" i="1"/>
  <c r="Z19" i="1"/>
  <c r="AA19" i="1"/>
  <c r="AB19" i="1"/>
  <c r="C20" i="1"/>
  <c r="D20" i="1"/>
  <c r="I20" i="1" s="1"/>
  <c r="F20" i="1"/>
  <c r="S20" i="1"/>
  <c r="V20" i="1"/>
  <c r="Y20" i="1"/>
  <c r="Z20" i="1"/>
  <c r="AA20" i="1"/>
  <c r="AB20" i="1" s="1"/>
  <c r="B21" i="1"/>
  <c r="I21" i="1" s="1"/>
  <c r="C21" i="1"/>
  <c r="D21" i="1"/>
  <c r="F21" i="1"/>
  <c r="S21" i="1"/>
  <c r="V21" i="1"/>
  <c r="Y21" i="1"/>
  <c r="Z21" i="1"/>
  <c r="AA21" i="1"/>
  <c r="AB21" i="1" s="1"/>
  <c r="C22" i="1"/>
  <c r="E22" i="1" s="1"/>
  <c r="D22" i="1"/>
  <c r="I22" i="1"/>
  <c r="S22" i="1"/>
  <c r="V22" i="1"/>
  <c r="Y22" i="1"/>
  <c r="Z22" i="1"/>
  <c r="AB22" i="1" s="1"/>
  <c r="AA22" i="1"/>
  <c r="C23" i="1"/>
  <c r="D23" i="1"/>
  <c r="E23" i="1" s="1"/>
  <c r="F23" i="1"/>
  <c r="Q23" i="1"/>
  <c r="Z23" i="1" s="1"/>
  <c r="R23" i="1"/>
  <c r="U23" i="1"/>
  <c r="W23" i="1"/>
  <c r="C24" i="1"/>
  <c r="E24" i="1" s="1"/>
  <c r="D24" i="1"/>
  <c r="F28" i="1"/>
  <c r="AA23" i="1" l="1"/>
  <c r="J13" i="1"/>
  <c r="I24" i="1"/>
  <c r="D25" i="1"/>
  <c r="F24" i="1"/>
  <c r="I23" i="1"/>
  <c r="F22" i="1"/>
  <c r="E21" i="1"/>
  <c r="E20" i="1"/>
  <c r="I18" i="1"/>
  <c r="F17" i="1"/>
  <c r="F25" i="1" s="1"/>
  <c r="G25" i="1" s="1"/>
  <c r="E16" i="1"/>
  <c r="E25" i="1" s="1"/>
  <c r="AB13" i="1"/>
  <c r="AB12" i="1" s="1"/>
  <c r="AB23" i="1" s="1"/>
  <c r="C25" i="1"/>
  <c r="B25" i="1"/>
</calcChain>
</file>

<file path=xl/sharedStrings.xml><?xml version="1.0" encoding="utf-8"?>
<sst xmlns="http://schemas.openxmlformats.org/spreadsheetml/2006/main" count="63" uniqueCount="58">
  <si>
    <t>Sumber/Source: Dinas Pertanian Kabupaten Tanah Bumbu</t>
  </si>
  <si>
    <t>Tanah Bumbu</t>
  </si>
  <si>
    <t>Satui</t>
  </si>
  <si>
    <t xml:space="preserve">Jumlah </t>
  </si>
  <si>
    <t>Angsana</t>
  </si>
  <si>
    <t>10. Satui</t>
  </si>
  <si>
    <t>Sungai Loban</t>
  </si>
  <si>
    <t>9. Angsana</t>
  </si>
  <si>
    <t>Kusan Hilir</t>
  </si>
  <si>
    <t>8. Sungai Loban</t>
  </si>
  <si>
    <t>Kuranji</t>
  </si>
  <si>
    <t>7. Kusan Hilir</t>
  </si>
  <si>
    <t>Kusan Hulu</t>
  </si>
  <si>
    <t>6. Kuranji</t>
  </si>
  <si>
    <t>Mantewe</t>
  </si>
  <si>
    <t>5. Kusan Hulu</t>
  </si>
  <si>
    <t>Karang Bintang</t>
  </si>
  <si>
    <t>4. Mentewe</t>
  </si>
  <si>
    <t>Batulicin</t>
  </si>
  <si>
    <t>3. Karang Bintang</t>
  </si>
  <si>
    <t>Simpang Empat</t>
  </si>
  <si>
    <t>2. Batulicin</t>
  </si>
  <si>
    <t>total</t>
  </si>
  <si>
    <t>1. Simpang Empat</t>
  </si>
  <si>
    <t>(7)</t>
  </si>
  <si>
    <t>(6)</t>
  </si>
  <si>
    <t>(5)</t>
  </si>
  <si>
    <t>(4)</t>
  </si>
  <si>
    <t>(3)</t>
  </si>
  <si>
    <t>(2)</t>
  </si>
  <si>
    <t>(1)</t>
  </si>
  <si>
    <t>Perkebunan Rakyat</t>
  </si>
  <si>
    <t>Kelapa Dalam</t>
  </si>
  <si>
    <t>(Kg/Ha)</t>
  </si>
  <si>
    <t>(Ton)</t>
  </si>
  <si>
    <t>(+/-)</t>
  </si>
  <si>
    <t xml:space="preserve">average Yield </t>
  </si>
  <si>
    <t>Production</t>
  </si>
  <si>
    <t>TR</t>
  </si>
  <si>
    <t>TM</t>
  </si>
  <si>
    <t>TBM</t>
  </si>
  <si>
    <t>Subdistrict</t>
  </si>
  <si>
    <t>Jumlah</t>
  </si>
  <si>
    <t>TTM/TR</t>
  </si>
  <si>
    <t>Rata-rata Produksi/</t>
  </si>
  <si>
    <t>Produksi/</t>
  </si>
  <si>
    <t>Kecamatan /</t>
  </si>
  <si>
    <t>JUMLAH (Ha)</t>
  </si>
  <si>
    <t>Luas Tanaman/Area (Ha)</t>
  </si>
  <si>
    <t>Year  2022</t>
  </si>
  <si>
    <t>muara tengah</t>
  </si>
  <si>
    <t>by Subdistrict In Tanah Bumbu Regency</t>
  </si>
  <si>
    <t xml:space="preserve">tanete,penyolongan </t>
  </si>
  <si>
    <t>Planted Area, Production and Average Yield of smallholder Coconut</t>
  </si>
  <si>
    <t>Tahun 2022</t>
  </si>
  <si>
    <t>Rakyat Menurut Kecamatan di Kabupaten Tanah Bumbu</t>
  </si>
  <si>
    <t xml:space="preserve">Luas Tanaman, Produksi dan Rata-rata Produksi Tanaman Kelapa Perkebunan </t>
  </si>
  <si>
    <t>Tabel / Table 5.3.6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</si>
</sst>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_);\(0\)"/>
    <numFmt numFmtId="168" formatCode="#,##0_);\!\(#,##0\!\)"/>
    <numFmt numFmtId="169" formatCode="_(* #,##0.00_);_(* \(#,##0.00\);_(* &quot;-&quot;_);_(@_)"/>
  </numFmts>
  <fonts count="12">
    <font>
      <sz val="11"/>
      <name val="Body Font"/>
    </font>
    <font>
      <sz val="11"/>
      <color rgb="FF000000"/>
      <name val="Body Font"/>
      <charset val="1"/>
    </font>
    <font>
      <i/>
      <sz val="10"/>
      <color indexed="8"/>
      <name val="Body Font"/>
      <charset val="1"/>
    </font>
    <font>
      <sz val="10"/>
      <color indexed="8"/>
      <name val="Body Font"/>
      <charset val="1"/>
    </font>
    <font>
      <sz val="12"/>
      <color indexed="8"/>
      <name val="Body Font"/>
      <charset val="1"/>
    </font>
    <font>
      <sz val="12"/>
      <name val="Body Font"/>
      <charset val="1"/>
    </font>
    <font>
      <sz val="16"/>
      <color rgb="FF000000"/>
      <name val="Body Font"/>
      <charset val="1"/>
    </font>
    <font>
      <i/>
      <sz val="8"/>
      <color indexed="8"/>
      <name val="Body Font"/>
    </font>
    <font>
      <sz val="11"/>
      <color indexed="8"/>
      <name val="Body Font"/>
      <charset val="1"/>
    </font>
    <font>
      <sz val="16"/>
      <color indexed="8"/>
      <name val="Body Font"/>
      <charset val="1"/>
    </font>
    <font>
      <b/>
      <sz val="16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165" fontId="8" fillId="0" borderId="0">
      <alignment vertical="top"/>
      <protection locked="0"/>
    </xf>
  </cellStyleXfs>
  <cellXfs count="75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164" fontId="4" fillId="0" borderId="0" xfId="0" applyNumberFormat="1" applyFont="1" applyAlignment="1"/>
    <xf numFmtId="0" fontId="4" fillId="0" borderId="0" xfId="0" applyFont="1" applyAlignment="1"/>
    <xf numFmtId="164" fontId="5" fillId="2" borderId="0" xfId="0" applyNumberFormat="1" applyFont="1" applyFill="1" applyAlignment="1"/>
    <xf numFmtId="0" fontId="5" fillId="2" borderId="0" xfId="0" applyFont="1" applyFill="1" applyAlignment="1"/>
    <xf numFmtId="0" fontId="6" fillId="0" borderId="0" xfId="0" applyFont="1" applyAlignment="1"/>
    <xf numFmtId="164" fontId="4" fillId="0" borderId="1" xfId="0" applyNumberFormat="1" applyFont="1" applyBorder="1" applyAlignment="1"/>
    <xf numFmtId="0" fontId="7" fillId="0" borderId="1" xfId="0" applyFont="1" applyBorder="1" applyAlignment="1"/>
    <xf numFmtId="165" fontId="4" fillId="0" borderId="2" xfId="1" applyFont="1" applyBorder="1" applyAlignment="1" applyProtection="1"/>
    <xf numFmtId="165" fontId="4" fillId="0" borderId="0" xfId="0" applyNumberFormat="1" applyFont="1" applyAlignment="1"/>
    <xf numFmtId="165" fontId="4" fillId="0" borderId="0" xfId="1" applyFont="1" applyAlignment="1" applyProtection="1"/>
    <xf numFmtId="166" fontId="4" fillId="0" borderId="0" xfId="1" applyNumberFormat="1" applyFont="1" applyAlignment="1" applyProtection="1"/>
    <xf numFmtId="164" fontId="1" fillId="0" borderId="0" xfId="0" applyNumberFormat="1" applyFont="1" applyAlignment="1"/>
    <xf numFmtId="166" fontId="9" fillId="0" borderId="3" xfId="0" applyNumberFormat="1" applyFont="1" applyBorder="1" applyAlignment="1"/>
    <xf numFmtId="166" fontId="9" fillId="0" borderId="4" xfId="1" applyNumberFormat="1" applyFont="1" applyBorder="1" applyAlignment="1" applyProtection="1"/>
    <xf numFmtId="164" fontId="9" fillId="0" borderId="5" xfId="0" applyNumberFormat="1" applyFont="1" applyBorder="1" applyAlignment="1"/>
    <xf numFmtId="164" fontId="9" fillId="0" borderId="3" xfId="0" applyNumberFormat="1" applyFont="1" applyBorder="1" applyAlignment="1"/>
    <xf numFmtId="164" fontId="9" fillId="0" borderId="6" xfId="0" applyNumberFormat="1" applyFont="1" applyBorder="1" applyAlignment="1"/>
    <xf numFmtId="0" fontId="9" fillId="0" borderId="6" xfId="0" applyFont="1" applyBorder="1" applyAlignment="1">
      <alignment horizontal="center"/>
    </xf>
    <xf numFmtId="166" fontId="9" fillId="0" borderId="7" xfId="1" applyNumberFormat="1" applyFont="1" applyBorder="1" applyAlignment="1" applyProtection="1"/>
    <xf numFmtId="4" fontId="9" fillId="0" borderId="8" xfId="1" applyNumberFormat="1" applyFont="1" applyBorder="1" applyAlignment="1" applyProtection="1"/>
    <xf numFmtId="164" fontId="9" fillId="0" borderId="7" xfId="0" applyNumberFormat="1" applyFont="1" applyBorder="1" applyAlignment="1"/>
    <xf numFmtId="164" fontId="9" fillId="0" borderId="4" xfId="0" applyNumberFormat="1" applyFont="1" applyBorder="1" applyAlignment="1"/>
    <xf numFmtId="164" fontId="9" fillId="0" borderId="9" xfId="0" applyNumberFormat="1" applyFont="1" applyBorder="1" applyAlignment="1"/>
    <xf numFmtId="0" fontId="9" fillId="0" borderId="9" xfId="0" applyFont="1" applyBorder="1" applyAlignment="1"/>
    <xf numFmtId="3" fontId="10" fillId="0" borderId="5" xfId="0" applyNumberFormat="1" applyFont="1" applyBorder="1" applyAlignment="1"/>
    <xf numFmtId="167" fontId="10" fillId="0" borderId="5" xfId="0" applyNumberFormat="1" applyFont="1" applyBorder="1" applyAlignment="1"/>
    <xf numFmtId="0" fontId="10" fillId="0" borderId="5" xfId="0" applyFont="1" applyBorder="1" applyAlignment="1"/>
    <xf numFmtId="3" fontId="10" fillId="0" borderId="5" xfId="0" applyNumberFormat="1" applyFont="1" applyBorder="1" applyAlignment="1">
      <alignment horizontal="left"/>
    </xf>
    <xf numFmtId="3" fontId="11" fillId="0" borderId="5" xfId="0" applyNumberFormat="1" applyFont="1" applyBorder="1" applyAlignment="1"/>
    <xf numFmtId="4" fontId="9" fillId="0" borderId="4" xfId="1" applyNumberFormat="1" applyFont="1" applyBorder="1" applyAlignment="1" applyProtection="1"/>
    <xf numFmtId="168" fontId="11" fillId="0" borderId="4" xfId="0" applyNumberFormat="1" applyFont="1" applyBorder="1" applyAlignment="1"/>
    <xf numFmtId="3" fontId="11" fillId="0" borderId="4" xfId="0" applyNumberFormat="1" applyFont="1" applyBorder="1" applyAlignment="1"/>
    <xf numFmtId="167" fontId="11" fillId="0" borderId="4" xfId="0" applyNumberFormat="1" applyFont="1" applyBorder="1" applyAlignment="1"/>
    <xf numFmtId="3" fontId="11" fillId="0" borderId="4" xfId="0" applyNumberFormat="1" applyFont="1" applyBorder="1" applyAlignment="1">
      <alignment horizontal="left"/>
    </xf>
    <xf numFmtId="166" fontId="9" fillId="3" borderId="7" xfId="1" applyNumberFormat="1" applyFont="1" applyFill="1" applyBorder="1" applyAlignment="1" applyProtection="1"/>
    <xf numFmtId="4" fontId="9" fillId="3" borderId="4" xfId="1" applyNumberFormat="1" applyFont="1" applyFill="1" applyBorder="1" applyAlignment="1" applyProtection="1"/>
    <xf numFmtId="164" fontId="9" fillId="3" borderId="7" xfId="0" applyNumberFormat="1" applyFont="1" applyFill="1" applyBorder="1" applyAlignment="1"/>
    <xf numFmtId="164" fontId="9" fillId="3" borderId="4" xfId="0" applyNumberFormat="1" applyFont="1" applyFill="1" applyBorder="1" applyAlignment="1"/>
    <xf numFmtId="164" fontId="9" fillId="3" borderId="9" xfId="0" applyNumberFormat="1" applyFont="1" applyFill="1" applyBorder="1" applyAlignment="1"/>
    <xf numFmtId="0" fontId="9" fillId="3" borderId="9" xfId="0" applyFont="1" applyFill="1" applyBorder="1" applyAlignment="1"/>
    <xf numFmtId="0" fontId="9" fillId="0" borderId="7" xfId="0" applyFont="1" applyBorder="1" applyAlignment="1"/>
    <xf numFmtId="165" fontId="9" fillId="0" borderId="4" xfId="1" applyFont="1" applyBorder="1" applyAlignment="1" applyProtection="1"/>
    <xf numFmtId="169" fontId="9" fillId="0" borderId="7" xfId="0" applyNumberFormat="1" applyFont="1" applyBorder="1" applyAlignment="1"/>
    <xf numFmtId="169" fontId="9" fillId="0" borderId="4" xfId="0" applyNumberFormat="1" applyFont="1" applyBorder="1" applyAlignment="1"/>
    <xf numFmtId="169" fontId="9" fillId="0" borderId="9" xfId="0" applyNumberFormat="1" applyFont="1" applyBorder="1" applyAlignment="1"/>
    <xf numFmtId="0" fontId="9" fillId="0" borderId="3" xfId="0" quotePrefix="1" applyFont="1" applyBorder="1" applyAlignment="1">
      <alignment horizontal="center"/>
    </xf>
    <xf numFmtId="0" fontId="9" fillId="0" borderId="5" xfId="0" quotePrefix="1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3" fontId="10" fillId="0" borderId="4" xfId="0" applyNumberFormat="1" applyFont="1" applyBorder="1" applyAlignment="1"/>
    <xf numFmtId="167" fontId="10" fillId="0" borderId="4" xfId="0" applyNumberFormat="1" applyFont="1" applyBorder="1" applyAlignment="1"/>
    <xf numFmtId="3" fontId="10" fillId="0" borderId="4" xfId="0" applyNumberFormat="1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6" fillId="0" borderId="12" xfId="0" applyFont="1" applyBorder="1" applyAlignment="1"/>
    <xf numFmtId="0" fontId="9" fillId="0" borderId="11" xfId="0" applyFont="1" applyBorder="1" applyAlignment="1"/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3" xfId="0" applyFont="1" applyBorder="1" applyAlignment="1"/>
    <xf numFmtId="0" fontId="9" fillId="0" borderId="0" xfId="0" applyFont="1" applyAlignment="1"/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1F8A-554D-44B3-8EBC-03E238A3BD94}">
  <sheetPr>
    <tabColor rgb="FFC00000"/>
  </sheetPr>
  <dimension ref="A1:AD56"/>
  <sheetViews>
    <sheetView tabSelected="1" view="pageBreakPreview" zoomScale="70" zoomScaleNormal="50" zoomScaleSheetLayoutView="70" workbookViewId="0">
      <selection activeCell="A2" sqref="A2:G2"/>
    </sheetView>
  </sheetViews>
  <sheetFormatPr defaultColWidth="10" defaultRowHeight="14.25"/>
  <cols>
    <col min="1" max="1" width="23.5" customWidth="1"/>
    <col min="2" max="2" width="12.75" customWidth="1"/>
    <col min="3" max="3" width="15.125" customWidth="1"/>
    <col min="4" max="5" width="13.5" customWidth="1"/>
    <col min="6" max="6" width="14.25" customWidth="1"/>
    <col min="7" max="7" width="24.5" customWidth="1"/>
    <col min="8" max="8" width="3.5" customWidth="1"/>
    <col min="10" max="10" width="22.625" customWidth="1"/>
    <col min="14" max="14" width="9" customWidth="1"/>
    <col min="15" max="15" width="4" customWidth="1"/>
    <col min="16" max="16" width="13.125" customWidth="1"/>
  </cols>
  <sheetData>
    <row r="1" spans="1:30" ht="20.25">
      <c r="A1" s="74" t="s">
        <v>57</v>
      </c>
      <c r="B1" s="74"/>
      <c r="C1" s="74"/>
      <c r="D1" s="74"/>
      <c r="E1" s="74"/>
      <c r="F1" s="74"/>
      <c r="G1" s="74"/>
    </row>
    <row r="2" spans="1:30" ht="20.25">
      <c r="A2" s="74" t="s">
        <v>56</v>
      </c>
      <c r="B2" s="74"/>
      <c r="C2" s="74"/>
      <c r="D2" s="74"/>
      <c r="E2" s="74"/>
      <c r="F2" s="74"/>
      <c r="G2" s="74"/>
    </row>
    <row r="3" spans="1:30" ht="20.25">
      <c r="A3" s="74" t="s">
        <v>55</v>
      </c>
      <c r="B3" s="74"/>
      <c r="C3" s="74"/>
      <c r="D3" s="74"/>
      <c r="E3" s="74"/>
      <c r="F3" s="74"/>
      <c r="G3" s="74"/>
    </row>
    <row r="4" spans="1:30" ht="20.25">
      <c r="A4" s="74" t="s">
        <v>54</v>
      </c>
      <c r="B4" s="74"/>
      <c r="C4" s="74"/>
      <c r="D4" s="74"/>
      <c r="E4" s="74"/>
      <c r="F4" s="74"/>
      <c r="G4" s="74"/>
    </row>
    <row r="5" spans="1:30" ht="20.25">
      <c r="A5" s="74" t="s">
        <v>53</v>
      </c>
      <c r="B5" s="74"/>
      <c r="C5" s="74"/>
      <c r="D5" s="74"/>
      <c r="E5" s="74"/>
      <c r="F5" s="74"/>
      <c r="G5" s="74"/>
      <c r="M5" t="s">
        <v>52</v>
      </c>
      <c r="N5">
        <v>350</v>
      </c>
    </row>
    <row r="6" spans="1:30" ht="20.25">
      <c r="A6" s="74" t="s">
        <v>51</v>
      </c>
      <c r="B6" s="74"/>
      <c r="C6" s="74"/>
      <c r="D6" s="74"/>
      <c r="E6" s="74"/>
      <c r="F6" s="74"/>
      <c r="G6" s="74"/>
      <c r="M6" t="s">
        <v>50</v>
      </c>
    </row>
    <row r="7" spans="1:30" ht="20.25">
      <c r="A7" s="74" t="s">
        <v>49</v>
      </c>
      <c r="B7" s="74"/>
      <c r="C7" s="74"/>
      <c r="D7" s="74"/>
      <c r="E7" s="74"/>
      <c r="F7" s="74"/>
      <c r="G7" s="74"/>
    </row>
    <row r="8" spans="1:30" ht="20.25">
      <c r="A8" s="73"/>
      <c r="B8" s="73"/>
      <c r="C8" s="73"/>
      <c r="D8" s="73"/>
      <c r="E8" s="73"/>
      <c r="F8" s="73"/>
      <c r="G8" s="73"/>
    </row>
    <row r="9" spans="1:30" ht="20.25">
      <c r="A9" s="72"/>
      <c r="B9" s="71" t="s">
        <v>48</v>
      </c>
      <c r="C9" s="70"/>
      <c r="D9" s="69"/>
      <c r="E9" s="68" t="s">
        <v>47</v>
      </c>
      <c r="F9" s="67"/>
      <c r="G9" s="66"/>
    </row>
    <row r="10" spans="1:30" ht="20.25">
      <c r="A10" s="59" t="s">
        <v>46</v>
      </c>
      <c r="B10" s="59"/>
      <c r="C10" s="65"/>
      <c r="D10" s="58"/>
      <c r="E10" s="61"/>
      <c r="F10" s="56" t="s">
        <v>45</v>
      </c>
      <c r="G10" s="44" t="s">
        <v>44</v>
      </c>
      <c r="Q10" s="64" t="s">
        <v>40</v>
      </c>
      <c r="R10" s="63"/>
      <c r="S10" s="62"/>
      <c r="T10" s="64" t="s">
        <v>39</v>
      </c>
      <c r="U10" s="63"/>
      <c r="V10" s="62"/>
      <c r="W10" s="64" t="s">
        <v>43</v>
      </c>
      <c r="X10" s="63"/>
      <c r="Y10" s="62"/>
      <c r="Z10" s="64" t="s">
        <v>42</v>
      </c>
      <c r="AA10" s="63"/>
      <c r="AB10" s="62"/>
    </row>
    <row r="11" spans="1:30" ht="20.25">
      <c r="A11" s="59" t="s">
        <v>41</v>
      </c>
      <c r="B11" s="59" t="s">
        <v>40</v>
      </c>
      <c r="C11" s="56" t="s">
        <v>39</v>
      </c>
      <c r="D11" s="58" t="s">
        <v>38</v>
      </c>
      <c r="E11" s="61"/>
      <c r="F11" s="56" t="s">
        <v>37</v>
      </c>
      <c r="G11" s="58" t="s">
        <v>36</v>
      </c>
      <c r="Q11" s="60">
        <v>2014</v>
      </c>
      <c r="R11" s="60">
        <v>2015</v>
      </c>
      <c r="S11" s="60" t="s">
        <v>35</v>
      </c>
      <c r="T11" s="60">
        <v>2014</v>
      </c>
      <c r="U11" s="60">
        <v>2015</v>
      </c>
      <c r="V11" s="60" t="s">
        <v>35</v>
      </c>
      <c r="W11" s="60">
        <v>2014</v>
      </c>
      <c r="X11" s="60">
        <v>2015</v>
      </c>
      <c r="Y11" s="60" t="s">
        <v>35</v>
      </c>
      <c r="Z11" s="60">
        <v>2014</v>
      </c>
      <c r="AA11" s="60">
        <v>2015</v>
      </c>
      <c r="AB11" s="60" t="s">
        <v>35</v>
      </c>
    </row>
    <row r="12" spans="1:30" ht="20.25">
      <c r="A12" s="59"/>
      <c r="B12" s="59"/>
      <c r="C12" s="56"/>
      <c r="D12" s="58"/>
      <c r="E12" s="57"/>
      <c r="F12" s="56" t="s">
        <v>34</v>
      </c>
      <c r="G12" s="55" t="s">
        <v>33</v>
      </c>
      <c r="O12" s="35" t="s">
        <v>32</v>
      </c>
      <c r="P12" s="54" t="s">
        <v>31</v>
      </c>
      <c r="Q12" s="52">
        <f>Q13+Q14+Q15+Q16+Q17+Q18+Q19+Q20+Q21+Q22</f>
        <v>408</v>
      </c>
      <c r="R12" s="52">
        <f>R13+R14+R15+R16+R17+R18+R19+R20+R21+R22</f>
        <v>82</v>
      </c>
      <c r="S12" s="53">
        <f>S13+S14+S15+S16+S17+S18+S19+S20+S21+S22</f>
        <v>-326</v>
      </c>
      <c r="T12" s="52">
        <f>T13+T14+T15+T16+T17+T18+T19+T20+T21+T22</f>
        <v>2797</v>
      </c>
      <c r="U12" s="52">
        <f>U13+U14+U15+U16+U17+U18+U19+U20+U21+U22</f>
        <v>2227</v>
      </c>
      <c r="V12" s="53">
        <f>V13+V14+V15+V16+V17+V18+V19+V20+V21+V22</f>
        <v>-570</v>
      </c>
      <c r="W12" s="53">
        <f>W13+W14+W15+W16+W17+W18+W19+W20+W21+W22</f>
        <v>90</v>
      </c>
      <c r="X12" s="53">
        <f>X13+X14+X15+X16+X17+X18+X19+X20+X21+X22</f>
        <v>73</v>
      </c>
      <c r="Y12" s="53">
        <f>Y13+Y14+Y15+Y16+Y17+Y18+Y19+Y20+Y21+Y22</f>
        <v>-17</v>
      </c>
      <c r="Z12" s="52">
        <f>Z13+Z14+Z15+Z16+Z17+Z18+Z19+Z20+Z21+Z22</f>
        <v>3295</v>
      </c>
      <c r="AA12" s="52">
        <f>AA13+AA14+AA15+AA16+AA17+AA18+AA19+AA20+AA21+AA22</f>
        <v>2382</v>
      </c>
      <c r="AB12" s="52">
        <f>AB13+AB14+AB15+AB16+AB17+AB18+AB19+AB20+AB21+AB22</f>
        <v>-913</v>
      </c>
      <c r="AC12" s="8"/>
      <c r="AD12" s="8"/>
    </row>
    <row r="13" spans="1:30" ht="20.25">
      <c r="A13" s="51" t="s">
        <v>30</v>
      </c>
      <c r="B13" s="51" t="s">
        <v>29</v>
      </c>
      <c r="C13" s="50" t="s">
        <v>28</v>
      </c>
      <c r="D13" s="49" t="s">
        <v>27</v>
      </c>
      <c r="E13" s="50" t="s">
        <v>26</v>
      </c>
      <c r="F13" s="49" t="s">
        <v>25</v>
      </c>
      <c r="G13" s="49" t="s">
        <v>24</v>
      </c>
      <c r="J13">
        <f>SUM(F15/C15)*1000</f>
        <v>628</v>
      </c>
      <c r="O13" s="35"/>
      <c r="P13" s="37" t="s">
        <v>23</v>
      </c>
      <c r="Q13" s="35">
        <v>25</v>
      </c>
      <c r="R13" s="35">
        <v>5</v>
      </c>
      <c r="S13" s="36">
        <f>R13-Q13</f>
        <v>-20</v>
      </c>
      <c r="T13" s="35">
        <v>157</v>
      </c>
      <c r="U13" s="35">
        <v>57</v>
      </c>
      <c r="V13" s="36">
        <f>U13-T13</f>
        <v>-100</v>
      </c>
      <c r="W13" s="36">
        <v>1</v>
      </c>
      <c r="X13" s="36">
        <v>1</v>
      </c>
      <c r="Y13" s="36">
        <f>X13-W13</f>
        <v>0</v>
      </c>
      <c r="Z13" s="35">
        <f>Q13+T13+W13</f>
        <v>183</v>
      </c>
      <c r="AA13" s="35">
        <f>R13+U13+X13</f>
        <v>63</v>
      </c>
      <c r="AB13" s="34">
        <f>AA13-Z13</f>
        <v>-120</v>
      </c>
      <c r="AC13" s="8"/>
      <c r="AD13" s="8"/>
    </row>
    <row r="14" spans="1:30" ht="20.25">
      <c r="A14" s="27"/>
      <c r="B14" s="48"/>
      <c r="C14" s="47"/>
      <c r="D14" s="46"/>
      <c r="E14" s="46"/>
      <c r="F14" s="45"/>
      <c r="G14" s="44"/>
      <c r="I14" t="s">
        <v>22</v>
      </c>
      <c r="O14" s="35"/>
      <c r="P14" s="37" t="s">
        <v>21</v>
      </c>
      <c r="Q14" s="35">
        <v>48</v>
      </c>
      <c r="R14" s="35">
        <v>7</v>
      </c>
      <c r="S14" s="36">
        <f>R14-Q14</f>
        <v>-41</v>
      </c>
      <c r="T14" s="35">
        <v>75</v>
      </c>
      <c r="U14" s="35">
        <v>80</v>
      </c>
      <c r="V14" s="36">
        <f>U14-T14</f>
        <v>5</v>
      </c>
      <c r="W14" s="36">
        <v>1</v>
      </c>
      <c r="X14" s="36">
        <v>1</v>
      </c>
      <c r="Y14" s="36">
        <f>X14-W14</f>
        <v>0</v>
      </c>
      <c r="Z14" s="35">
        <f>Q14+T14+W14</f>
        <v>124</v>
      </c>
      <c r="AA14" s="35">
        <f>R14+U14+X14</f>
        <v>88</v>
      </c>
      <c r="AB14" s="34">
        <f>AA14-Z14</f>
        <v>-36</v>
      </c>
      <c r="AC14" s="8"/>
      <c r="AD14" s="8"/>
    </row>
    <row r="15" spans="1:30" ht="20.25">
      <c r="A15" s="27" t="s">
        <v>20</v>
      </c>
      <c r="B15" s="26">
        <v>1</v>
      </c>
      <c r="C15" s="25">
        <f>33-8-3</f>
        <v>22</v>
      </c>
      <c r="D15" s="24">
        <f>2-1-1+3</f>
        <v>3</v>
      </c>
      <c r="E15" s="24">
        <f>SUM(B15:D15)</f>
        <v>26</v>
      </c>
      <c r="F15" s="33">
        <f>SUM(C15*G15)/1000</f>
        <v>13.816000000000001</v>
      </c>
      <c r="G15" s="22">
        <v>628</v>
      </c>
      <c r="I15" s="15">
        <f>SUM(B15:D15)</f>
        <v>26</v>
      </c>
      <c r="O15" s="35"/>
      <c r="P15" s="37" t="s">
        <v>19</v>
      </c>
      <c r="Q15" s="35">
        <v>22</v>
      </c>
      <c r="R15" s="35">
        <v>9</v>
      </c>
      <c r="S15" s="36">
        <f>R15-Q15</f>
        <v>-13</v>
      </c>
      <c r="T15" s="35">
        <v>167</v>
      </c>
      <c r="U15" s="35">
        <v>67</v>
      </c>
      <c r="V15" s="36">
        <f>U15-T15</f>
        <v>-100</v>
      </c>
      <c r="W15" s="36">
        <v>1</v>
      </c>
      <c r="X15" s="36">
        <v>1</v>
      </c>
      <c r="Y15" s="36">
        <f>X15-W15</f>
        <v>0</v>
      </c>
      <c r="Z15" s="35">
        <f>Q15+T15+W15</f>
        <v>190</v>
      </c>
      <c r="AA15" s="35">
        <f>R15+U15+X15</f>
        <v>77</v>
      </c>
      <c r="AB15" s="34">
        <f>AA15-Z15</f>
        <v>-113</v>
      </c>
      <c r="AC15" s="8"/>
      <c r="AD15" s="8"/>
    </row>
    <row r="16" spans="1:30" ht="20.25">
      <c r="A16" s="27" t="s">
        <v>18</v>
      </c>
      <c r="B16" s="26">
        <v>1</v>
      </c>
      <c r="C16" s="25">
        <f>48-7-3-1</f>
        <v>37</v>
      </c>
      <c r="D16" s="24">
        <f>2-1-1+3</f>
        <v>3</v>
      </c>
      <c r="E16" s="24">
        <f>SUM(B16:D16)</f>
        <v>41</v>
      </c>
      <c r="F16" s="33">
        <f>SUM(C16*G16)/1000</f>
        <v>24.605</v>
      </c>
      <c r="G16" s="22">
        <v>665</v>
      </c>
      <c r="I16" s="15">
        <f>SUM(B16:D16)</f>
        <v>41</v>
      </c>
      <c r="O16" s="35"/>
      <c r="P16" s="37" t="s">
        <v>17</v>
      </c>
      <c r="Q16" s="35">
        <v>21</v>
      </c>
      <c r="R16" s="35">
        <v>11</v>
      </c>
      <c r="S16" s="36">
        <f>R16-Q16</f>
        <v>-10</v>
      </c>
      <c r="T16" s="35">
        <v>147</v>
      </c>
      <c r="U16" s="35">
        <v>152</v>
      </c>
      <c r="V16" s="36">
        <f>U16-T16</f>
        <v>5</v>
      </c>
      <c r="W16" s="36">
        <v>1</v>
      </c>
      <c r="X16" s="36">
        <v>1</v>
      </c>
      <c r="Y16" s="36">
        <f>X16-W16</f>
        <v>0</v>
      </c>
      <c r="Z16" s="35">
        <f>Q16+T16+W16</f>
        <v>169</v>
      </c>
      <c r="AA16" s="35">
        <f>R16+U16+X16</f>
        <v>164</v>
      </c>
      <c r="AB16" s="34">
        <f>AA16-Z16</f>
        <v>-5</v>
      </c>
      <c r="AC16" s="8"/>
      <c r="AD16" s="8"/>
    </row>
    <row r="17" spans="1:30" ht="20.25">
      <c r="A17" s="27" t="s">
        <v>16</v>
      </c>
      <c r="B17" s="26">
        <v>2</v>
      </c>
      <c r="C17" s="25">
        <f>34-2</f>
        <v>32</v>
      </c>
      <c r="D17" s="24">
        <f>2-1-1+2</f>
        <v>2</v>
      </c>
      <c r="E17" s="24">
        <f>SUM(B17:D17)</f>
        <v>36</v>
      </c>
      <c r="F17" s="33">
        <f>SUM(C17*G17)/1000</f>
        <v>20.704000000000001</v>
      </c>
      <c r="G17" s="22">
        <v>647</v>
      </c>
      <c r="I17" s="15">
        <f>SUM(B17:D17)</f>
        <v>36</v>
      </c>
      <c r="O17" s="35"/>
      <c r="P17" s="37" t="s">
        <v>15</v>
      </c>
      <c r="Q17" s="35">
        <v>0</v>
      </c>
      <c r="R17" s="35">
        <v>4</v>
      </c>
      <c r="S17" s="36">
        <f>R17-Q17</f>
        <v>4</v>
      </c>
      <c r="T17" s="35">
        <v>147</v>
      </c>
      <c r="U17" s="35">
        <v>27</v>
      </c>
      <c r="V17" s="36">
        <f>U17-T17</f>
        <v>-120</v>
      </c>
      <c r="W17" s="36">
        <v>1</v>
      </c>
      <c r="X17" s="36">
        <v>1</v>
      </c>
      <c r="Y17" s="36">
        <f>X17-W17</f>
        <v>0</v>
      </c>
      <c r="Z17" s="35">
        <f>Q17+T17+W17</f>
        <v>148</v>
      </c>
      <c r="AA17" s="35">
        <f>R17+U17+X17</f>
        <v>32</v>
      </c>
      <c r="AB17" s="34">
        <f>AA17-Z17</f>
        <v>-116</v>
      </c>
      <c r="AC17" s="8"/>
      <c r="AD17" s="8"/>
    </row>
    <row r="18" spans="1:30" ht="20.25">
      <c r="A18" s="27" t="s">
        <v>14</v>
      </c>
      <c r="B18" s="26">
        <v>2</v>
      </c>
      <c r="C18" s="25">
        <f>49-3</f>
        <v>46</v>
      </c>
      <c r="D18" s="24">
        <f>3-3+3</f>
        <v>3</v>
      </c>
      <c r="E18" s="24">
        <f>SUM(B18:D18)</f>
        <v>51</v>
      </c>
      <c r="F18" s="33">
        <f>SUM(C18*G18)/1000</f>
        <v>29.117999999999999</v>
      </c>
      <c r="G18" s="22">
        <v>633</v>
      </c>
      <c r="I18" s="15">
        <f>SUM(B18:D18)</f>
        <v>51</v>
      </c>
      <c r="O18" s="35"/>
      <c r="P18" s="37" t="s">
        <v>13</v>
      </c>
      <c r="Q18" s="35">
        <v>39</v>
      </c>
      <c r="R18" s="35">
        <v>5</v>
      </c>
      <c r="S18" s="36">
        <f>R18-Q18</f>
        <v>-34</v>
      </c>
      <c r="T18" s="35">
        <v>48</v>
      </c>
      <c r="U18" s="35">
        <v>21</v>
      </c>
      <c r="V18" s="36">
        <f>U18-T18</f>
        <v>-27</v>
      </c>
      <c r="W18" s="36">
        <v>0</v>
      </c>
      <c r="X18" s="36">
        <v>0</v>
      </c>
      <c r="Y18" s="36">
        <f>X18-W18</f>
        <v>0</v>
      </c>
      <c r="Z18" s="35">
        <f>Q18+T18+W18</f>
        <v>87</v>
      </c>
      <c r="AA18" s="35">
        <f>R18+U18+X18</f>
        <v>26</v>
      </c>
      <c r="AB18" s="34">
        <f>AA18-Z18</f>
        <v>-61</v>
      </c>
      <c r="AC18" s="8"/>
      <c r="AD18" s="8"/>
    </row>
    <row r="19" spans="1:30" ht="20.25">
      <c r="A19" s="27" t="s">
        <v>12</v>
      </c>
      <c r="B19" s="26">
        <v>2</v>
      </c>
      <c r="C19" s="25">
        <f>26-1-2</f>
        <v>23</v>
      </c>
      <c r="D19" s="24">
        <f>1+1-1+1+2</f>
        <v>4</v>
      </c>
      <c r="E19" s="24">
        <f>SUM(B19:D19)</f>
        <v>29</v>
      </c>
      <c r="F19" s="33">
        <f>SUM(C19*G19)/1000</f>
        <v>15.042</v>
      </c>
      <c r="G19" s="22">
        <v>654</v>
      </c>
      <c r="I19" s="15">
        <f>SUM(B19:D19)</f>
        <v>29</v>
      </c>
      <c r="O19" s="35"/>
      <c r="P19" s="37" t="s">
        <v>11</v>
      </c>
      <c r="Q19" s="35">
        <v>169</v>
      </c>
      <c r="R19" s="35">
        <v>17</v>
      </c>
      <c r="S19" s="36">
        <f>R19-Q19</f>
        <v>-152</v>
      </c>
      <c r="T19" s="35">
        <v>1329</v>
      </c>
      <c r="U19" s="35">
        <v>1481</v>
      </c>
      <c r="V19" s="36">
        <f>U19-T19</f>
        <v>152</v>
      </c>
      <c r="W19" s="36">
        <v>83</v>
      </c>
      <c r="X19" s="36">
        <v>66</v>
      </c>
      <c r="Y19" s="36">
        <f>X19-W19</f>
        <v>-17</v>
      </c>
      <c r="Z19" s="35">
        <f>Q19+T19+W19</f>
        <v>1581</v>
      </c>
      <c r="AA19" s="35">
        <f>R19+U19+X19</f>
        <v>1564</v>
      </c>
      <c r="AB19" s="34">
        <f>AA19-Z19</f>
        <v>-17</v>
      </c>
      <c r="AC19" s="8"/>
      <c r="AD19" s="8"/>
    </row>
    <row r="20" spans="1:30" ht="20.25">
      <c r="A20" s="27" t="s">
        <v>10</v>
      </c>
      <c r="B20" s="26">
        <v>2</v>
      </c>
      <c r="C20" s="25">
        <f>19-2</f>
        <v>17</v>
      </c>
      <c r="D20" s="24">
        <f>1+1-2+2</f>
        <v>2</v>
      </c>
      <c r="E20" s="24">
        <f>SUM(B20:D20)</f>
        <v>21</v>
      </c>
      <c r="F20" s="33">
        <f>SUM(C20*G20)/1000</f>
        <v>11.084</v>
      </c>
      <c r="G20" s="22">
        <v>652</v>
      </c>
      <c r="I20" s="15">
        <f>SUM(B20:D20)</f>
        <v>21</v>
      </c>
      <c r="O20" s="35"/>
      <c r="P20" s="37" t="s">
        <v>9</v>
      </c>
      <c r="Q20" s="35">
        <v>42</v>
      </c>
      <c r="R20" s="35">
        <v>8</v>
      </c>
      <c r="S20" s="36">
        <f>R20-Q20</f>
        <v>-34</v>
      </c>
      <c r="T20" s="35">
        <v>269</v>
      </c>
      <c r="U20" s="35">
        <v>136</v>
      </c>
      <c r="V20" s="36">
        <f>U20-T20</f>
        <v>-133</v>
      </c>
      <c r="W20" s="36">
        <v>1</v>
      </c>
      <c r="X20" s="36">
        <v>1</v>
      </c>
      <c r="Y20" s="36">
        <f>X20-W20</f>
        <v>0</v>
      </c>
      <c r="Z20" s="35">
        <f>Q20+T20+W20</f>
        <v>312</v>
      </c>
      <c r="AA20" s="35">
        <f>R20+U20+X20</f>
        <v>145</v>
      </c>
      <c r="AB20" s="34">
        <f>AA20-Z20</f>
        <v>-167</v>
      </c>
      <c r="AC20" s="8"/>
      <c r="AD20" s="8"/>
    </row>
    <row r="21" spans="1:30" ht="20.25">
      <c r="A21" s="43" t="s">
        <v>8</v>
      </c>
      <c r="B21" s="42">
        <f>4-1</f>
        <v>3</v>
      </c>
      <c r="C21" s="41">
        <f>1525-5+1-3</f>
        <v>1518</v>
      </c>
      <c r="D21" s="40">
        <f>54+5-5+3</f>
        <v>57</v>
      </c>
      <c r="E21" s="40">
        <f>SUM(B21:D21)</f>
        <v>1578</v>
      </c>
      <c r="F21" s="39">
        <f>SUM(C21*G21)/1000</f>
        <v>1185.558</v>
      </c>
      <c r="G21" s="38">
        <v>781</v>
      </c>
      <c r="I21" s="15">
        <f>SUM(B21:D21)</f>
        <v>1578</v>
      </c>
      <c r="O21" s="35"/>
      <c r="P21" s="37" t="s">
        <v>7</v>
      </c>
      <c r="Q21" s="35">
        <v>23</v>
      </c>
      <c r="R21" s="35">
        <v>9</v>
      </c>
      <c r="S21" s="36">
        <f>R21-Q21</f>
        <v>-14</v>
      </c>
      <c r="T21" s="35">
        <v>286</v>
      </c>
      <c r="U21" s="35">
        <v>128</v>
      </c>
      <c r="V21" s="36">
        <f>U21-T21</f>
        <v>-158</v>
      </c>
      <c r="W21" s="36">
        <v>1</v>
      </c>
      <c r="X21" s="36">
        <v>1</v>
      </c>
      <c r="Y21" s="36">
        <f>X21-W21</f>
        <v>0</v>
      </c>
      <c r="Z21" s="35">
        <f>Q21+T21+W21</f>
        <v>310</v>
      </c>
      <c r="AA21" s="35">
        <f>R21+U21+X21</f>
        <v>138</v>
      </c>
      <c r="AB21" s="34">
        <f>AA21-Z21</f>
        <v>-172</v>
      </c>
      <c r="AC21" s="8"/>
      <c r="AD21" s="8"/>
    </row>
    <row r="22" spans="1:30" ht="20.25">
      <c r="A22" s="27" t="s">
        <v>6</v>
      </c>
      <c r="B22" s="26">
        <v>3</v>
      </c>
      <c r="C22" s="25">
        <f>63-4</f>
        <v>59</v>
      </c>
      <c r="D22" s="24">
        <f>2-1-1+4</f>
        <v>4</v>
      </c>
      <c r="E22" s="24">
        <f>SUM(B22:D22)</f>
        <v>66</v>
      </c>
      <c r="F22" s="33">
        <f>SUM(C22*G22)/1000</f>
        <v>40.533000000000001</v>
      </c>
      <c r="G22" s="22">
        <v>687</v>
      </c>
      <c r="I22" s="15">
        <f>SUM(B22:D22)</f>
        <v>66</v>
      </c>
      <c r="J22" s="15"/>
      <c r="O22" s="35"/>
      <c r="P22" s="37" t="s">
        <v>5</v>
      </c>
      <c r="Q22" s="35">
        <v>19</v>
      </c>
      <c r="R22" s="35">
        <v>7</v>
      </c>
      <c r="S22" s="36">
        <f>R22-Q22</f>
        <v>-12</v>
      </c>
      <c r="T22" s="35">
        <v>172</v>
      </c>
      <c r="U22" s="35">
        <v>78</v>
      </c>
      <c r="V22" s="36">
        <f>U22-T22</f>
        <v>-94</v>
      </c>
      <c r="W22" s="36">
        <v>0</v>
      </c>
      <c r="X22" s="36">
        <v>0</v>
      </c>
      <c r="Y22" s="36">
        <f>X22-W22</f>
        <v>0</v>
      </c>
      <c r="Z22" s="35">
        <f>Q22+T22+W22</f>
        <v>191</v>
      </c>
      <c r="AA22" s="35">
        <f>R22+U22+X22</f>
        <v>85</v>
      </c>
      <c r="AB22" s="34">
        <f>AA22-Z22</f>
        <v>-106</v>
      </c>
      <c r="AC22" s="8"/>
      <c r="AD22" s="8"/>
    </row>
    <row r="23" spans="1:30" ht="20.25">
      <c r="A23" s="27" t="s">
        <v>4</v>
      </c>
      <c r="B23" s="26">
        <v>2</v>
      </c>
      <c r="C23" s="25">
        <f>60-8-2-2</f>
        <v>48</v>
      </c>
      <c r="D23" s="24">
        <f>2-1-1+2</f>
        <v>2</v>
      </c>
      <c r="E23" s="24">
        <f>SUM(B23:D23)</f>
        <v>52</v>
      </c>
      <c r="F23" s="33">
        <f>SUM(C23*G23)/1000</f>
        <v>31.391999999999999</v>
      </c>
      <c r="G23" s="22">
        <v>654</v>
      </c>
      <c r="I23" s="15">
        <f>SUM(B23:D23)</f>
        <v>52</v>
      </c>
      <c r="O23" s="32"/>
      <c r="P23" s="31" t="s">
        <v>3</v>
      </c>
      <c r="Q23" s="28">
        <f>Q12</f>
        <v>408</v>
      </c>
      <c r="R23" s="28">
        <f>R12</f>
        <v>82</v>
      </c>
      <c r="S23" s="29">
        <f>S12</f>
        <v>-326</v>
      </c>
      <c r="T23" s="28">
        <f>T12</f>
        <v>2797</v>
      </c>
      <c r="U23" s="28">
        <f>U12</f>
        <v>2227</v>
      </c>
      <c r="V23" s="29">
        <f>V12</f>
        <v>-570</v>
      </c>
      <c r="W23" s="30">
        <f>W12</f>
        <v>90</v>
      </c>
      <c r="X23" s="30">
        <f>X12</f>
        <v>73</v>
      </c>
      <c r="Y23" s="29">
        <f>Y12</f>
        <v>-17</v>
      </c>
      <c r="Z23" s="28">
        <f>Q23+T23+W23</f>
        <v>3295</v>
      </c>
      <c r="AA23" s="28">
        <f>R23+U23+X23</f>
        <v>2382</v>
      </c>
      <c r="AB23" s="28">
        <f>AB12</f>
        <v>-913</v>
      </c>
      <c r="AC23" s="8"/>
      <c r="AD23" s="8"/>
    </row>
    <row r="24" spans="1:30" ht="20.25">
      <c r="A24" s="27" t="s">
        <v>2</v>
      </c>
      <c r="B24" s="26">
        <v>1</v>
      </c>
      <c r="C24" s="25">
        <f>37-4-2</f>
        <v>31</v>
      </c>
      <c r="D24" s="24">
        <f>1-1+4</f>
        <v>4</v>
      </c>
      <c r="E24" s="24">
        <f>SUM(B24:D24)</f>
        <v>36</v>
      </c>
      <c r="F24" s="23">
        <f>SUM(C24*G24)/1000</f>
        <v>19.251000000000001</v>
      </c>
      <c r="G24" s="22">
        <v>621</v>
      </c>
      <c r="I24" s="15">
        <f>SUM(B24:D24)</f>
        <v>36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ht="20.25">
      <c r="A25" s="21" t="s">
        <v>1</v>
      </c>
      <c r="B25" s="20">
        <f>SUM(B15:B24)</f>
        <v>19</v>
      </c>
      <c r="C25" s="18">
        <f>SUM(C15:C24)</f>
        <v>1833</v>
      </c>
      <c r="D25" s="19">
        <f>SUM(D15:D24)</f>
        <v>84</v>
      </c>
      <c r="E25" s="18">
        <f>SUM(E15:E24)</f>
        <v>1936</v>
      </c>
      <c r="F25" s="17">
        <f>SUM(F15:F24)</f>
        <v>1391.1029999999998</v>
      </c>
      <c r="G25" s="16">
        <f>F25/C25*1000</f>
        <v>758.92144026186565</v>
      </c>
      <c r="J25" s="15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ht="20.25" hidden="1">
      <c r="A26" s="5">
        <v>2015</v>
      </c>
      <c r="B26" s="4">
        <v>82</v>
      </c>
      <c r="C26" s="4">
        <v>2227</v>
      </c>
      <c r="D26" s="4">
        <v>73</v>
      </c>
      <c r="E26" s="4"/>
      <c r="F26" s="14">
        <v>1509.63</v>
      </c>
      <c r="G26" s="13">
        <v>643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ht="20.25" hidden="1">
      <c r="A27" s="5">
        <v>2014</v>
      </c>
      <c r="B27" s="4">
        <v>408</v>
      </c>
      <c r="C27" s="4">
        <v>2797</v>
      </c>
      <c r="D27" s="4">
        <v>90</v>
      </c>
      <c r="E27" s="4"/>
      <c r="F27" s="14">
        <v>1864.29</v>
      </c>
      <c r="G27" s="13">
        <v>666.53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ht="20.25" hidden="1">
      <c r="A28" s="5">
        <v>2013</v>
      </c>
      <c r="B28" s="4">
        <v>408</v>
      </c>
      <c r="C28" s="4">
        <v>2797</v>
      </c>
      <c r="D28" s="4">
        <v>90</v>
      </c>
      <c r="E28" s="4"/>
      <c r="F28" s="14">
        <f>SUM(C28*G28)/1000</f>
        <v>1864.28441</v>
      </c>
      <c r="G28" s="13">
        <v>666.53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ht="20.25" hidden="1">
      <c r="A29" s="5">
        <v>2012</v>
      </c>
      <c r="B29" s="4">
        <v>408</v>
      </c>
      <c r="C29" s="4">
        <v>2797</v>
      </c>
      <c r="D29" s="4">
        <v>90</v>
      </c>
      <c r="E29" s="4"/>
      <c r="F29" s="14">
        <v>1864.28</v>
      </c>
      <c r="G29" s="13">
        <v>666.53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ht="20.25" hidden="1">
      <c r="A30" s="5">
        <v>2011</v>
      </c>
      <c r="B30" s="4">
        <v>605</v>
      </c>
      <c r="C30" s="4">
        <v>2600</v>
      </c>
      <c r="D30" s="4">
        <v>90</v>
      </c>
      <c r="E30" s="4"/>
      <c r="F30" s="14">
        <v>1589.33</v>
      </c>
      <c r="G30" s="13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ht="20.25" hidden="1">
      <c r="A31" s="5">
        <v>2010</v>
      </c>
      <c r="B31" s="4">
        <v>605</v>
      </c>
      <c r="C31" s="4">
        <v>2600</v>
      </c>
      <c r="D31" s="4">
        <v>99</v>
      </c>
      <c r="E31" s="4"/>
      <c r="F31" s="14">
        <v>1735.33</v>
      </c>
      <c r="G31" s="13">
        <v>667.43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ht="20.25" hidden="1">
      <c r="A32" s="5"/>
      <c r="B32" s="4"/>
      <c r="C32" s="4"/>
      <c r="D32" s="4"/>
      <c r="E32" s="4"/>
      <c r="F32" s="12"/>
      <c r="G32" s="11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ht="20.25">
      <c r="A33" s="10" t="s">
        <v>0</v>
      </c>
      <c r="B33" s="9"/>
      <c r="C33" s="9"/>
      <c r="D33" s="9"/>
      <c r="E33" s="9"/>
      <c r="F33" s="9"/>
      <c r="G33" s="1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ht="15">
      <c r="A34" s="7"/>
      <c r="B34" s="6"/>
      <c r="C34" s="6"/>
      <c r="D34" s="6"/>
      <c r="E34" s="6"/>
      <c r="F34" s="6"/>
      <c r="G34" s="1"/>
    </row>
    <row r="35" spans="1:30" ht="15">
      <c r="A35" s="5"/>
      <c r="B35" s="4"/>
      <c r="C35" s="4"/>
      <c r="D35" s="4"/>
      <c r="E35" s="4"/>
      <c r="F35" s="4"/>
      <c r="G35" s="1"/>
    </row>
    <row r="36" spans="1:30" ht="15">
      <c r="A36" s="5"/>
      <c r="B36" s="4"/>
      <c r="C36" s="4"/>
      <c r="D36" s="4"/>
      <c r="E36" s="4"/>
      <c r="F36" s="4"/>
      <c r="G36" s="1"/>
    </row>
    <row r="37" spans="1:30" ht="15">
      <c r="A37" s="5"/>
      <c r="B37" s="4"/>
      <c r="C37" s="4"/>
      <c r="D37" s="4"/>
      <c r="E37" s="4"/>
      <c r="F37" s="4"/>
      <c r="G37" s="1"/>
    </row>
    <row r="38" spans="1:30" ht="15">
      <c r="A38" s="5"/>
      <c r="B38" s="4"/>
      <c r="C38" s="4"/>
      <c r="D38" s="4"/>
      <c r="E38" s="4"/>
      <c r="F38" s="4"/>
      <c r="G38" s="1"/>
    </row>
    <row r="39" spans="1:30" ht="15">
      <c r="A39" s="5"/>
      <c r="B39" s="4"/>
      <c r="C39" s="4"/>
      <c r="D39" s="4"/>
      <c r="E39" s="4"/>
      <c r="F39" s="4"/>
      <c r="G39" s="1"/>
    </row>
    <row r="40" spans="1:30" ht="15">
      <c r="A40" s="5"/>
      <c r="B40" s="4"/>
      <c r="C40" s="4"/>
      <c r="D40" s="4"/>
      <c r="E40" s="4"/>
      <c r="F40" s="4"/>
      <c r="G40" s="1"/>
    </row>
    <row r="41" spans="1:30" ht="15">
      <c r="A41" s="5"/>
      <c r="B41" s="4"/>
      <c r="C41" s="4"/>
      <c r="D41" s="4"/>
      <c r="E41" s="4"/>
      <c r="F41" s="4"/>
      <c r="G41" s="1"/>
    </row>
    <row r="42" spans="1:30" ht="15">
      <c r="A42" s="5"/>
      <c r="B42" s="4"/>
      <c r="C42" s="4"/>
      <c r="D42" s="4"/>
      <c r="E42" s="4"/>
      <c r="F42" s="4"/>
      <c r="G42" s="1"/>
    </row>
    <row r="43" spans="1:30" ht="15">
      <c r="A43" s="5"/>
      <c r="B43" s="4"/>
      <c r="C43" s="4"/>
      <c r="D43" s="4"/>
      <c r="E43" s="4"/>
      <c r="F43" s="4"/>
      <c r="G43" s="1"/>
    </row>
    <row r="44" spans="1:30" ht="15">
      <c r="A44" s="5"/>
      <c r="B44" s="4"/>
      <c r="C44" s="4"/>
      <c r="D44" s="4"/>
      <c r="E44" s="4"/>
      <c r="F44" s="4"/>
      <c r="G44" s="1"/>
    </row>
    <row r="45" spans="1:30">
      <c r="A45" s="3"/>
      <c r="B45" s="1"/>
      <c r="C45" s="1"/>
      <c r="D45" s="1"/>
      <c r="E45" s="1"/>
      <c r="F45" s="1"/>
      <c r="G45" s="1"/>
    </row>
    <row r="46" spans="1:30">
      <c r="A46" s="2"/>
      <c r="B46" s="1"/>
      <c r="C46" s="1"/>
      <c r="D46" s="1"/>
      <c r="E46" s="1"/>
      <c r="F46" s="1"/>
      <c r="G46" s="1"/>
    </row>
    <row r="47" spans="1:30">
      <c r="A47" s="1"/>
      <c r="B47" s="1"/>
      <c r="C47" s="1"/>
      <c r="D47" s="1"/>
      <c r="E47" s="1"/>
      <c r="F47" s="1"/>
      <c r="G47" s="1"/>
    </row>
    <row r="48" spans="1:30">
      <c r="A48" s="1"/>
      <c r="B48" s="1"/>
      <c r="C48" s="1"/>
      <c r="D48" s="1"/>
      <c r="E48" s="1"/>
      <c r="F48" s="1"/>
      <c r="G48" s="1"/>
    </row>
    <row r="49" spans="1:7">
      <c r="A49" s="1"/>
      <c r="B49" s="1"/>
      <c r="C49" s="1"/>
      <c r="D49" s="1"/>
      <c r="E49" s="1"/>
      <c r="F49" s="1"/>
      <c r="G49" s="1"/>
    </row>
    <row r="50" spans="1:7">
      <c r="A50" s="1"/>
      <c r="B50" s="1"/>
      <c r="C50" s="1"/>
      <c r="D50" s="1"/>
      <c r="E50" s="1"/>
      <c r="F50" s="1"/>
      <c r="G50" s="1"/>
    </row>
    <row r="51" spans="1:7">
      <c r="A51" s="1"/>
      <c r="B51" s="1"/>
      <c r="C51" s="1"/>
      <c r="D51" s="1"/>
      <c r="E51" s="1"/>
      <c r="F51" s="1"/>
      <c r="G51" s="1"/>
    </row>
    <row r="52" spans="1:7">
      <c r="A52" s="1"/>
      <c r="B52" s="1"/>
      <c r="C52" s="1"/>
      <c r="D52" s="1"/>
      <c r="E52" s="1"/>
      <c r="F52" s="1"/>
      <c r="G52" s="1"/>
    </row>
    <row r="53" spans="1:7">
      <c r="A53" s="1"/>
      <c r="B53" s="1"/>
      <c r="C53" s="1"/>
      <c r="D53" s="1"/>
      <c r="E53" s="1"/>
      <c r="F53" s="1"/>
      <c r="G53" s="1"/>
    </row>
    <row r="54" spans="1:7">
      <c r="A54" s="1"/>
      <c r="B54" s="1"/>
      <c r="C54" s="1"/>
      <c r="D54" s="1"/>
      <c r="E54" s="1"/>
      <c r="F54" s="1"/>
      <c r="G54" s="1"/>
    </row>
    <row r="55" spans="1:7">
      <c r="A55" s="1"/>
      <c r="B55" s="1"/>
      <c r="C55" s="1"/>
      <c r="D55" s="1"/>
      <c r="E55" s="1"/>
      <c r="F55" s="1"/>
    </row>
    <row r="56" spans="1:7">
      <c r="A56" s="1"/>
      <c r="B56" s="1"/>
      <c r="C56" s="1"/>
      <c r="D56" s="1"/>
      <c r="E56" s="1"/>
      <c r="F56" s="1"/>
    </row>
  </sheetData>
  <sheetProtection formatCells="0" formatColumns="0" formatRows="0" insertColumns="0" insertRows="0" insertHyperlinks="0" deleteColumns="0" deleteRows="0"/>
  <mergeCells count="13">
    <mergeCell ref="Q10:S10"/>
    <mergeCell ref="T10:V10"/>
    <mergeCell ref="W10:Y10"/>
    <mergeCell ref="Z10:AB10"/>
    <mergeCell ref="E9:E12"/>
    <mergeCell ref="A2:G2"/>
    <mergeCell ref="A1:G1"/>
    <mergeCell ref="B9:D9"/>
    <mergeCell ref="A6:G6"/>
    <mergeCell ref="A7:G7"/>
    <mergeCell ref="A3:G3"/>
    <mergeCell ref="A4:G4"/>
    <mergeCell ref="A5:G5"/>
  </mergeCells>
  <printOptions horizontalCentered="1"/>
  <pageMargins left="0.70866141732283505" right="0.70866141732283505" top="0.74803149606299202" bottom="0.74803149606299202" header="0.31496062992126" footer="0.31496062992126"/>
  <pageSetup paperSize="5" scale="6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536</vt:lpstr>
      <vt:lpstr>'536'!Print_Area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office13983</dc:creator>
  <cp:lastModifiedBy>office13983</cp:lastModifiedBy>
  <dcterms:created xsi:type="dcterms:W3CDTF">2024-08-06T00:43:00Z</dcterms:created>
  <dcterms:modified xsi:type="dcterms:W3CDTF">2024-08-06T00:43:17Z</dcterms:modified>
</cp:coreProperties>
</file>