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4" sheetId="1" r:id="rId4"/>
  </sheets>
  <definedNames/>
  <calcPr/>
</workbook>
</file>

<file path=xl/sharedStrings.xml><?xml version="1.0" encoding="utf-8"?>
<sst xmlns="http://schemas.openxmlformats.org/spreadsheetml/2006/main" count="38" uniqueCount="38">
  <si>
    <t>Tabel / Table 5.3.4</t>
  </si>
  <si>
    <t xml:space="preserve">Luas Tanaman, Produksi dan Rata-rata Produksi Tanaman Karet Perkebunan </t>
  </si>
  <si>
    <t>Rakyat Menurut Kecamatan di Kabupaten Tanah Bumbu</t>
  </si>
  <si>
    <t>Produktifitas = TM/Produksi*1000</t>
  </si>
  <si>
    <t>Tahun 2023</t>
  </si>
  <si>
    <t>Produksi=TM*produktifitas/1000</t>
  </si>
  <si>
    <t>Luas Tanaman/Area (Ha)</t>
  </si>
  <si>
    <t>JUMLAH(Ha)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</si>
  <si>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</si>
  <si>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</si>
  <si>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</si>
  <si>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</si>
  <si>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</si>
  <si>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</si>
  <si>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</si>
  <si>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</si>
  <si>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</si>
  <si>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</si>
  <si>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</si>
  <si>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</si>
  <si>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</si>
  <si>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</si>
  <si>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</si>
  <si>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</si>
  <si>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</si>
  <si>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</si>
  <si>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total</t>
  </si>
  <si>
    <t>Simpang Empat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</si>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</sst>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* #,##0_);_(* \(#,##0\);_(* &quot;-&quot;_);_(@_)"/>
    <numFmt numFmtId="165" formatCode="_(* #,##0.00_);_(* \(#,##0.00\);_(* &quot;-&quot;_);_(@_)"/>
    <numFmt numFmtId="166" formatCode="_(* #,##0.00_);_(* \(#,##0.00\);_(* &quot;-&quot;??_);_(@_)"/>
    <numFmt numFmtId="167" formatCode="_(* #,##0_);_(* \(#,##0\);_(* &quot;-&quot;??_);_(@_)"/>
    <numFmt numFmtId="168" formatCode="_(* #,##0.000_);_(* \(#,##0.000\);_(* &quot;-&quot;??_);_(@_)"/>
  </numFmts>
  <fonts count="11">
    <font>
      <sz val="10.0"/>
      <color rgb="FF000000"/>
      <name val="Arial"/>
      <scheme val="minor"/>
    </font>
    <font>
      <sz val="16.0"/>
      <color rgb="FF000000"/>
      <name val="Body font"/>
    </font>
    <font>
      <sz val="11.0"/>
      <color rgb="FF000000"/>
      <name val="Body font"/>
    </font>
    <font/>
    <font>
      <color theme="1"/>
      <name val="Arial"/>
      <scheme val="minor"/>
    </font>
    <font>
      <sz val="12.0"/>
      <color rgb="FF000000"/>
      <name val="Body font"/>
    </font>
    <font>
      <sz val="16.0"/>
      <color theme="1"/>
      <name val="Body font"/>
    </font>
    <font>
      <sz val="11.0"/>
      <color theme="1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2" numFmtId="164" xfId="0" applyAlignment="1" applyFont="1" applyNumberForma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3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3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vertical="bottom"/>
    </xf>
    <xf borderId="7" fillId="0" fontId="1" numFmtId="165" xfId="0" applyAlignment="1" applyBorder="1" applyFont="1" applyNumberFormat="1">
      <alignment vertical="bottom"/>
    </xf>
    <xf borderId="9" fillId="0" fontId="1" numFmtId="165" xfId="0" applyAlignment="1" applyBorder="1" applyFont="1" applyNumberFormat="1">
      <alignment vertical="bottom"/>
    </xf>
    <xf borderId="8" fillId="0" fontId="1" numFmtId="165" xfId="0" applyAlignment="1" applyBorder="1" applyFont="1" applyNumberFormat="1">
      <alignment vertical="bottom"/>
    </xf>
    <xf borderId="9" fillId="0" fontId="1" numFmtId="166" xfId="0" applyAlignment="1" applyBorder="1" applyFont="1" applyNumberFormat="1">
      <alignment vertical="bottom"/>
    </xf>
    <xf borderId="0" fillId="0" fontId="4" numFmtId="0" xfId="0" applyFont="1"/>
    <xf borderId="0" fillId="0" fontId="5" numFmtId="164" xfId="0" applyAlignment="1" applyFont="1" applyNumberFormat="1">
      <alignment vertical="bottom"/>
    </xf>
    <xf borderId="11" fillId="2" fontId="1" numFmtId="0" xfId="0" applyAlignment="1" applyBorder="1" applyFill="1" applyFont="1">
      <alignment vertical="bottom"/>
    </xf>
    <xf borderId="11" fillId="2" fontId="1" numFmtId="164" xfId="0" applyAlignment="1" applyBorder="1" applyFont="1" applyNumberFormat="1">
      <alignment vertical="bottom"/>
    </xf>
    <xf borderId="11" fillId="2" fontId="1" numFmtId="167" xfId="0" applyAlignment="1" applyBorder="1" applyFont="1" applyNumberFormat="1">
      <alignment vertical="bottom"/>
    </xf>
    <xf borderId="11" fillId="2" fontId="1" numFmtId="165" xfId="0" applyAlignment="1" applyBorder="1" applyFont="1" applyNumberFormat="1">
      <alignment vertical="bottom"/>
    </xf>
    <xf borderId="12" fillId="3" fontId="2" numFmtId="0" xfId="0" applyAlignment="1" applyBorder="1" applyFill="1" applyFont="1">
      <alignment vertical="bottom"/>
    </xf>
    <xf borderId="12" fillId="3" fontId="1" numFmtId="164" xfId="0" applyAlignment="1" applyBorder="1" applyFont="1" applyNumberFormat="1">
      <alignment vertical="bottom"/>
    </xf>
    <xf borderId="12" fillId="3" fontId="1" numFmtId="0" xfId="0" applyAlignment="1" applyBorder="1" applyFont="1">
      <alignment vertical="bottom"/>
    </xf>
    <xf borderId="12" fillId="3" fontId="5" numFmtId="164" xfId="0" applyAlignment="1" applyBorder="1" applyFont="1" applyNumberFormat="1">
      <alignment vertical="bottom"/>
    </xf>
    <xf borderId="11" fillId="2" fontId="6" numFmtId="0" xfId="0" applyAlignment="1" applyBorder="1" applyFont="1">
      <alignment vertical="bottom"/>
    </xf>
    <xf borderId="11" fillId="2" fontId="6" numFmtId="164" xfId="0" applyAlignment="1" applyBorder="1" applyFont="1" applyNumberFormat="1">
      <alignment vertical="bottom"/>
    </xf>
    <xf borderId="12" fillId="3" fontId="7" numFmtId="0" xfId="0" applyAlignment="1" applyBorder="1" applyFont="1">
      <alignment vertical="bottom"/>
    </xf>
    <xf borderId="12" fillId="3" fontId="6" numFmtId="164" xfId="0" applyAlignment="1" applyBorder="1" applyFont="1" applyNumberFormat="1">
      <alignment vertical="bottom"/>
    </xf>
    <xf borderId="12" fillId="3" fontId="6" numFmtId="0" xfId="0" applyAlignment="1" applyBorder="1" applyFont="1">
      <alignment vertical="bottom"/>
    </xf>
    <xf borderId="12" fillId="3" fontId="8" numFmtId="164" xfId="0" applyAlignment="1" applyBorder="1" applyFont="1" applyNumberFormat="1">
      <alignment vertical="bottom"/>
    </xf>
    <xf borderId="0" fillId="0" fontId="7" numFmtId="0" xfId="0" applyAlignment="1" applyFont="1">
      <alignment vertical="center"/>
    </xf>
    <xf borderId="0" fillId="0" fontId="6" numFmtId="164" xfId="0" applyAlignment="1" applyFont="1" applyNumberFormat="1">
      <alignment vertical="bottom"/>
    </xf>
    <xf borderId="0" fillId="0" fontId="6" numFmtId="0" xfId="0" applyAlignment="1" applyFont="1">
      <alignment vertical="bottom"/>
    </xf>
    <xf borderId="0" fillId="0" fontId="8" numFmtId="164" xfId="0" applyAlignment="1" applyFont="1" applyNumberFormat="1">
      <alignment vertical="bottom"/>
    </xf>
    <xf borderId="0" fillId="0" fontId="1" numFmtId="164" xfId="0" applyAlignment="1" applyFont="1" applyNumberFormat="1">
      <alignment vertical="bottom"/>
    </xf>
    <xf borderId="2" fillId="0" fontId="1" numFmtId="164" xfId="0" applyAlignment="1" applyBorder="1" applyFont="1" applyNumberFormat="1">
      <alignment vertical="bottom"/>
    </xf>
    <xf borderId="11" fillId="0" fontId="1" numFmtId="164" xfId="0" applyAlignment="1" applyBorder="1" applyFont="1" applyNumberFormat="1">
      <alignment vertical="bottom"/>
    </xf>
    <xf borderId="4" fillId="0" fontId="1" numFmtId="164" xfId="0" applyAlignment="1" applyBorder="1" applyFont="1" applyNumberFormat="1">
      <alignment vertical="bottom"/>
    </xf>
    <xf borderId="10" fillId="0" fontId="1" numFmtId="168" xfId="0" applyAlignment="1" applyBorder="1" applyFont="1" applyNumberFormat="1">
      <alignment vertical="bottom"/>
    </xf>
    <xf borderId="4" fillId="0" fontId="1" numFmtId="165" xfId="0" applyAlignment="1" applyBorder="1" applyFont="1" applyNumberFormat="1">
      <alignment vertical="bottom"/>
    </xf>
    <xf borderId="0" fillId="0" fontId="5" numFmtId="0" xfId="0" applyAlignment="1" applyFont="1">
      <alignment vertical="bottom"/>
    </xf>
    <xf borderId="0" fillId="0" fontId="1" numFmtId="166" xfId="0" applyAlignment="1" applyFont="1" applyNumberFormat="1">
      <alignment vertical="bottom"/>
    </xf>
    <xf borderId="0" fillId="0" fontId="2" numFmtId="167" xfId="0" applyAlignment="1" applyFont="1" applyNumberFormat="1">
      <alignment vertical="bottom"/>
    </xf>
    <xf borderId="0" fillId="0" fontId="5" numFmtId="167" xfId="0" applyAlignment="1" applyFont="1" applyNumberFormat="1">
      <alignment vertical="bottom"/>
    </xf>
    <xf borderId="0" fillId="0" fontId="5" numFmtId="166" xfId="0" applyAlignment="1" applyFont="1" applyNumberFormat="1">
      <alignment vertical="bottom"/>
    </xf>
    <xf borderId="13" fillId="0" fontId="5" numFmtId="166" xfId="0" applyAlignment="1" applyBorder="1" applyFont="1" applyNumberFormat="1">
      <alignment vertical="bottom"/>
    </xf>
    <xf borderId="0" fillId="0" fontId="1" numFmtId="167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0" fontId="10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12.75"/>
    <col customWidth="1" min="3" max="3" width="15.13"/>
    <col customWidth="1" min="4" max="4" width="13.5"/>
    <col customWidth="1" min="5" max="6" width="20.25"/>
    <col customWidth="1" min="7" max="7" width="25.0"/>
    <col customWidth="1" min="8" max="8" width="3.5"/>
    <col customWidth="1" min="9" max="9" width="10.0"/>
    <col customWidth="1" min="10" max="10" width="14.5"/>
    <col customWidth="1" min="11" max="11" width="10.0"/>
    <col customWidth="1" min="12" max="12" width="17.13"/>
    <col customWidth="1" min="13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  <c r="K3" s="2" t="s">
        <v>3</v>
      </c>
    </row>
    <row r="4" ht="14.25" customHeight="1">
      <c r="A4" s="1" t="s">
        <v>4</v>
      </c>
      <c r="K4" s="2" t="s">
        <v>5</v>
      </c>
    </row>
    <row r="5" ht="14.25" customHeight="1">
      <c r="A5" s="2"/>
      <c r="B5" s="2"/>
      <c r="C5" s="2"/>
      <c r="D5" s="2"/>
      <c r="E5" s="2"/>
      <c r="F5" s="2"/>
      <c r="G5" s="2"/>
      <c r="M5" s="3"/>
    </row>
    <row r="6" ht="14.25" customHeight="1">
      <c r="A6" s="4"/>
      <c r="B6" s="5" t="s">
        <v>6</v>
      </c>
      <c r="C6" s="6"/>
      <c r="D6" s="7"/>
      <c r="E6" s="8" t="s">
        <v>7</v>
      </c>
      <c r="F6" s="9"/>
      <c r="G6" s="10"/>
    </row>
    <row r="7" ht="14.25" customHeight="1">
      <c r="A7" s="11" t="s">
        <v>8</v>
      </c>
      <c r="B7" s="11"/>
      <c r="C7" s="12"/>
      <c r="D7" s="13"/>
      <c r="E7" s="14"/>
      <c r="F7" s="15" t="s">
        <v>9</v>
      </c>
      <c r="G7" s="16" t="s">
        <v>10</v>
      </c>
    </row>
    <row r="8" ht="14.25" customHeight="1">
      <c r="A8" s="11" t="s">
        <v>11</v>
      </c>
      <c r="B8" s="11" t="s">
        <v>12</v>
      </c>
      <c r="C8" s="15" t="s">
        <v>13</v>
      </c>
      <c r="D8" s="13" t="s">
        <v>14</v>
      </c>
      <c r="E8" s="14"/>
      <c r="F8" s="15" t="s">
        <v>15</v>
      </c>
      <c r="G8" s="13" t="s">
        <v>16</v>
      </c>
    </row>
    <row r="9" ht="14.25" customHeight="1">
      <c r="A9" s="11"/>
      <c r="B9" s="11"/>
      <c r="C9" s="15"/>
      <c r="D9" s="13"/>
      <c r="E9" s="17"/>
      <c r="F9" s="15" t="s">
        <v>17</v>
      </c>
      <c r="G9" s="18" t="s">
        <v>18</v>
      </c>
    </row>
    <row r="10" ht="14.25" customHeight="1">
      <c r="A10" s="19" t="s">
        <v>19</v>
      </c>
      <c r="B10" s="19" t="s">
        <v>20</v>
      </c>
      <c r="C10" s="20" t="s">
        <v>21</v>
      </c>
      <c r="D10" s="21" t="s">
        <v>22</v>
      </c>
      <c r="E10" s="20" t="s">
        <v>23</v>
      </c>
      <c r="F10" s="21" t="s">
        <v>24</v>
      </c>
      <c r="G10" s="21" t="s">
        <v>25</v>
      </c>
    </row>
    <row r="11" ht="14.25" customHeight="1">
      <c r="A11" s="22"/>
      <c r="B11" s="23"/>
      <c r="C11" s="24"/>
      <c r="D11" s="25"/>
      <c r="E11" s="25"/>
      <c r="F11" s="26"/>
      <c r="G11" s="16"/>
      <c r="J11" s="27" t="s">
        <v>26</v>
      </c>
      <c r="M11" s="28"/>
      <c r="N11" s="28"/>
      <c r="O11" s="28"/>
    </row>
    <row r="12" ht="14.25" customHeight="1">
      <c r="A12" s="29" t="s">
        <v>27</v>
      </c>
      <c r="B12" s="30">
        <f>70-39-5-7-12</f>
        <v>7</v>
      </c>
      <c r="C12" s="30">
        <f>517+39+5+7-2+12-2-23</f>
        <v>553</v>
      </c>
      <c r="D12" s="30">
        <f>3-1+2+2+8</f>
        <v>14</v>
      </c>
      <c r="E12" s="30">
        <f t="shared" ref="E12:E21" si="1">SUM(B12:D12)</f>
        <v>574</v>
      </c>
      <c r="F12" s="31">
        <v>502.0</v>
      </c>
      <c r="G12" s="32">
        <f t="shared" ref="G12:G22" si="2">F12/C12*1000</f>
        <v>907.7757685</v>
      </c>
      <c r="H12" s="33"/>
      <c r="I12" s="33">
        <v>558.758</v>
      </c>
      <c r="J12" s="34"/>
      <c r="K12" s="33">
        <f t="shared" ref="K12:K21" si="3">I12/C12*1000</f>
        <v>1010.412297</v>
      </c>
      <c r="L12" s="35"/>
      <c r="M12" s="36"/>
      <c r="N12" s="36"/>
      <c r="O12" s="36"/>
      <c r="P12" s="33"/>
      <c r="Q12" s="33">
        <f>16329*1059/1000</f>
        <v>17292.411</v>
      </c>
      <c r="R12" s="33"/>
      <c r="S12" s="33"/>
      <c r="T12" s="33"/>
      <c r="U12" s="33"/>
      <c r="V12" s="33"/>
      <c r="W12" s="33"/>
      <c r="X12" s="33"/>
      <c r="Y12" s="33"/>
      <c r="Z12" s="33"/>
    </row>
    <row r="13" ht="14.25" customHeight="1">
      <c r="A13" s="29" t="s">
        <v>28</v>
      </c>
      <c r="B13" s="30">
        <f>40-6-3-9-10+2</f>
        <v>14</v>
      </c>
      <c r="C13" s="30">
        <f>246+6+3+9+10-5</f>
        <v>269</v>
      </c>
      <c r="D13" s="30">
        <f>4+2-2+5</f>
        <v>9</v>
      </c>
      <c r="E13" s="30">
        <f t="shared" si="1"/>
        <v>292</v>
      </c>
      <c r="F13" s="31">
        <v>492.0</v>
      </c>
      <c r="G13" s="32">
        <f t="shared" si="2"/>
        <v>1828.996283</v>
      </c>
      <c r="H13" s="33"/>
      <c r="I13" s="33">
        <v>259.581</v>
      </c>
      <c r="J13" s="34"/>
      <c r="K13" s="33">
        <f t="shared" si="3"/>
        <v>964.9851301</v>
      </c>
      <c r="L13" s="35"/>
      <c r="M13" s="36"/>
      <c r="N13" s="36"/>
      <c r="O13" s="36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4.25" customHeight="1">
      <c r="A14" s="29" t="s">
        <v>29</v>
      </c>
      <c r="B14" s="30">
        <f>1189-461-188-388-17</f>
        <v>135</v>
      </c>
      <c r="C14" s="30">
        <f>3935+461-25+188+388-7+17-10</f>
        <v>4947</v>
      </c>
      <c r="D14" s="30">
        <f>823+25-7-7-15-2</f>
        <v>817</v>
      </c>
      <c r="E14" s="30">
        <f t="shared" si="1"/>
        <v>5899</v>
      </c>
      <c r="F14" s="31">
        <v>6227.0</v>
      </c>
      <c r="G14" s="32">
        <f t="shared" si="2"/>
        <v>1258.742672</v>
      </c>
      <c r="H14" s="33"/>
      <c r="I14" s="33">
        <v>6471.984</v>
      </c>
      <c r="J14" s="34"/>
      <c r="K14" s="33">
        <f t="shared" si="3"/>
        <v>1308.264403</v>
      </c>
      <c r="L14" s="35"/>
      <c r="M14" s="36"/>
      <c r="N14" s="36"/>
      <c r="O14" s="36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4.25" customHeight="1">
      <c r="A15" s="29" t="s">
        <v>30</v>
      </c>
      <c r="B15" s="30">
        <f>378-50-100-39-6</f>
        <v>183</v>
      </c>
      <c r="C15" s="30">
        <f>1298+50-21+100+39-8</f>
        <v>1458</v>
      </c>
      <c r="D15" s="30">
        <f>10+3+21-2-5</f>
        <v>27</v>
      </c>
      <c r="E15" s="30">
        <f t="shared" si="1"/>
        <v>1668</v>
      </c>
      <c r="F15" s="31">
        <v>1772.0</v>
      </c>
      <c r="G15" s="32">
        <f t="shared" si="2"/>
        <v>1215.363512</v>
      </c>
      <c r="H15" s="33"/>
      <c r="I15" s="33">
        <v>1841.856</v>
      </c>
      <c r="J15" s="34"/>
      <c r="K15" s="33">
        <f t="shared" si="3"/>
        <v>1263.27572</v>
      </c>
      <c r="L15" s="35"/>
      <c r="M15" s="36"/>
      <c r="N15" s="36"/>
      <c r="O15" s="36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4.25" customHeight="1">
      <c r="A16" s="37" t="s">
        <v>31</v>
      </c>
      <c r="B16" s="30">
        <f>551-150-82-115+8-20-5</f>
        <v>187</v>
      </c>
      <c r="C16" s="30">
        <f>1806+150-10+82+115-12+20-4</f>
        <v>2147</v>
      </c>
      <c r="D16" s="30">
        <f>241+10-3+12-18</f>
        <v>242</v>
      </c>
      <c r="E16" s="38">
        <f t="shared" si="1"/>
        <v>2576</v>
      </c>
      <c r="F16" s="31">
        <v>2263.0</v>
      </c>
      <c r="G16" s="32">
        <f t="shared" si="2"/>
        <v>1054.028878</v>
      </c>
      <c r="H16" s="39"/>
      <c r="I16" s="39">
        <v>1898.624</v>
      </c>
      <c r="J16" s="40"/>
      <c r="K16" s="33">
        <f t="shared" si="3"/>
        <v>884.3148579</v>
      </c>
      <c r="L16" s="41"/>
      <c r="M16" s="42"/>
      <c r="N16" s="42"/>
      <c r="O16" s="42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ht="14.25" customHeight="1">
      <c r="A17" s="37" t="s">
        <v>32</v>
      </c>
      <c r="B17" s="38">
        <v>72.0</v>
      </c>
      <c r="C17" s="38">
        <f>1005+50-6+57+120-18+7-6</f>
        <v>1209</v>
      </c>
      <c r="D17" s="38">
        <f>21+6-2-3+18-13</f>
        <v>27</v>
      </c>
      <c r="E17" s="38">
        <f t="shared" si="1"/>
        <v>1308</v>
      </c>
      <c r="F17" s="31">
        <v>1234.0</v>
      </c>
      <c r="G17" s="32">
        <f t="shared" si="2"/>
        <v>1020.678246</v>
      </c>
      <c r="H17" s="43"/>
      <c r="I17" s="43">
        <v>1465.304</v>
      </c>
      <c r="J17" s="44"/>
      <c r="K17" s="33">
        <f t="shared" si="3"/>
        <v>1211.996691</v>
      </c>
      <c r="L17" s="45"/>
      <c r="M17" s="46"/>
      <c r="N17" s="46"/>
      <c r="O17" s="46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ht="14.25" customHeight="1">
      <c r="A18" s="37" t="s">
        <v>33</v>
      </c>
      <c r="B18" s="30">
        <v>16.0</v>
      </c>
      <c r="C18" s="30">
        <f>309+40+11+14-3</f>
        <v>371</v>
      </c>
      <c r="D18" s="38">
        <f>3-1+3</f>
        <v>5</v>
      </c>
      <c r="E18" s="38">
        <f t="shared" si="1"/>
        <v>392</v>
      </c>
      <c r="F18" s="31">
        <v>449.0</v>
      </c>
      <c r="G18" s="32">
        <f t="shared" si="2"/>
        <v>1210.242588</v>
      </c>
      <c r="H18" s="43"/>
      <c r="I18" s="43">
        <v>218.348</v>
      </c>
      <c r="J18" s="44"/>
      <c r="K18" s="33">
        <f t="shared" si="3"/>
        <v>588.5390836</v>
      </c>
      <c r="L18" s="45"/>
      <c r="M18" s="46"/>
      <c r="N18" s="46"/>
      <c r="O18" s="46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ht="14.25" customHeight="1">
      <c r="A19" s="29" t="s">
        <v>34</v>
      </c>
      <c r="B19" s="30">
        <f>751-15-75-15-456-27-5</f>
        <v>158</v>
      </c>
      <c r="C19" s="30">
        <f>6552+15-35+75+15+456-55+27-13</f>
        <v>7037</v>
      </c>
      <c r="D19" s="30">
        <f>72+35-5-4+55-19-5</f>
        <v>129</v>
      </c>
      <c r="E19" s="30">
        <f t="shared" si="1"/>
        <v>7324</v>
      </c>
      <c r="F19" s="31">
        <v>7512.0</v>
      </c>
      <c r="G19" s="32">
        <f t="shared" si="2"/>
        <v>1067.500355</v>
      </c>
      <c r="I19" s="27">
        <v>8870.267</v>
      </c>
      <c r="J19" s="47"/>
      <c r="K19" s="33">
        <f t="shared" si="3"/>
        <v>1260.518261</v>
      </c>
      <c r="L19" s="2"/>
      <c r="M19" s="28"/>
      <c r="N19" s="28"/>
      <c r="O19" s="28"/>
    </row>
    <row r="20" ht="14.25" customHeight="1">
      <c r="A20" s="29" t="s">
        <v>35</v>
      </c>
      <c r="B20" s="30">
        <f>193-40-13-97+10-24-3</f>
        <v>26</v>
      </c>
      <c r="C20" s="30">
        <f>1376+40-3+13+97-47+14-7</f>
        <v>1483</v>
      </c>
      <c r="D20" s="30">
        <f t="shared" ref="D20:D21" si="4">3-1+2+2</f>
        <v>6</v>
      </c>
      <c r="E20" s="30">
        <f t="shared" si="1"/>
        <v>1515</v>
      </c>
      <c r="F20" s="31">
        <v>1772.0</v>
      </c>
      <c r="G20" s="32">
        <f t="shared" si="2"/>
        <v>1194.875253</v>
      </c>
      <c r="I20" s="27">
        <v>1815.48</v>
      </c>
      <c r="J20" s="47"/>
      <c r="K20" s="33">
        <f t="shared" si="3"/>
        <v>1224.194201</v>
      </c>
      <c r="L20" s="2"/>
      <c r="M20" s="28"/>
      <c r="N20" s="28"/>
      <c r="O20" s="28"/>
    </row>
    <row r="21" ht="14.25" customHeight="1">
      <c r="A21" s="29" t="s">
        <v>36</v>
      </c>
      <c r="B21" s="30">
        <f>105-10-21-7-35-7-2</f>
        <v>23</v>
      </c>
      <c r="C21" s="30">
        <f>742+10-3+21+7+35-9+7-17</f>
        <v>793</v>
      </c>
      <c r="D21" s="30">
        <f t="shared" si="4"/>
        <v>6</v>
      </c>
      <c r="E21" s="30">
        <f t="shared" si="1"/>
        <v>822</v>
      </c>
      <c r="F21" s="31">
        <v>878.0</v>
      </c>
      <c r="G21" s="32">
        <f t="shared" si="2"/>
        <v>1107.187894</v>
      </c>
      <c r="I21" s="27">
        <v>942.82</v>
      </c>
      <c r="J21" s="47"/>
      <c r="K21" s="33">
        <f t="shared" si="3"/>
        <v>1188.928121</v>
      </c>
      <c r="L21" s="2"/>
    </row>
    <row r="22" ht="14.25" customHeight="1">
      <c r="A22" s="5" t="s">
        <v>37</v>
      </c>
      <c r="B22" s="48">
        <f t="shared" ref="B22:F22" si="5">SUM(B12:B21)</f>
        <v>821</v>
      </c>
      <c r="C22" s="49">
        <f t="shared" si="5"/>
        <v>20267</v>
      </c>
      <c r="D22" s="50">
        <f t="shared" si="5"/>
        <v>1282</v>
      </c>
      <c r="E22" s="50">
        <f t="shared" si="5"/>
        <v>22370</v>
      </c>
      <c r="F22" s="51">
        <f t="shared" si="5"/>
        <v>23101</v>
      </c>
      <c r="G22" s="52">
        <f t="shared" si="2"/>
        <v>1139.833226</v>
      </c>
      <c r="J22" s="47"/>
    </row>
    <row r="23" ht="14.25" customHeight="1">
      <c r="A23" s="53"/>
      <c r="B23" s="28"/>
      <c r="C23" s="28"/>
      <c r="D23" s="28"/>
      <c r="E23" s="28"/>
      <c r="F23" s="54"/>
      <c r="G23" s="28"/>
      <c r="J23" s="55"/>
    </row>
    <row r="24" ht="14.25" hidden="1" customHeight="1">
      <c r="A24" s="53"/>
      <c r="B24" s="28"/>
      <c r="C24" s="28"/>
      <c r="D24" s="28"/>
      <c r="E24" s="28"/>
      <c r="F24" s="56"/>
      <c r="G24" s="28"/>
      <c r="J24" s="55"/>
    </row>
    <row r="25" ht="14.25" hidden="1" customHeight="1">
      <c r="A25" s="53"/>
      <c r="B25" s="28"/>
      <c r="C25" s="28"/>
      <c r="D25" s="28"/>
      <c r="E25" s="28"/>
      <c r="F25" s="56"/>
      <c r="G25" s="57"/>
    </row>
    <row r="26" ht="14.25" hidden="1" customHeight="1">
      <c r="A26" s="53"/>
      <c r="B26" s="28"/>
      <c r="C26" s="28"/>
      <c r="D26" s="28"/>
      <c r="E26" s="28"/>
      <c r="F26" s="56"/>
      <c r="G26" s="56"/>
    </row>
    <row r="27" ht="14.25" hidden="1" customHeight="1">
      <c r="A27" s="53"/>
      <c r="B27" s="28"/>
      <c r="C27" s="28"/>
      <c r="D27" s="28"/>
      <c r="E27" s="28"/>
      <c r="F27" s="56"/>
      <c r="G27" s="57"/>
    </row>
    <row r="28" ht="14.25" hidden="1" customHeight="1">
      <c r="A28" s="53"/>
      <c r="B28" s="28"/>
      <c r="C28" s="28"/>
      <c r="D28" s="28"/>
      <c r="E28" s="28"/>
      <c r="F28" s="56"/>
      <c r="G28" s="57"/>
    </row>
    <row r="29" ht="14.25" hidden="1" customHeight="1">
      <c r="A29" s="53"/>
      <c r="B29" s="28"/>
      <c r="C29" s="28"/>
      <c r="D29" s="28"/>
      <c r="E29" s="28"/>
      <c r="F29" s="57"/>
      <c r="G29" s="58"/>
    </row>
    <row r="30" ht="14.25" customHeight="1"/>
    <row r="31" ht="14.25" customHeight="1">
      <c r="K31" s="3"/>
    </row>
    <row r="32" ht="14.25" customHeight="1">
      <c r="J32" s="59"/>
      <c r="K32" s="3"/>
    </row>
    <row r="33" ht="14.25" customHeight="1"/>
    <row r="34" ht="14.25" customHeight="1"/>
    <row r="35" ht="14.25" customHeight="1"/>
    <row r="36" ht="14.25" customHeight="1"/>
    <row r="37" ht="14.25" customHeight="1">
      <c r="A37" s="53"/>
      <c r="B37" s="28"/>
      <c r="C37" s="28"/>
      <c r="D37" s="28"/>
      <c r="E37" s="28"/>
      <c r="F37" s="28"/>
      <c r="G37" s="60"/>
    </row>
    <row r="38" ht="14.25" customHeight="1">
      <c r="A38" s="53"/>
      <c r="B38" s="28"/>
      <c r="C38" s="28"/>
      <c r="D38" s="28"/>
      <c r="E38" s="28"/>
      <c r="F38" s="28"/>
      <c r="G38" s="60"/>
    </row>
    <row r="39" ht="14.25" customHeight="1">
      <c r="A39" s="53"/>
      <c r="B39" s="28"/>
      <c r="C39" s="28"/>
      <c r="D39" s="28"/>
      <c r="E39" s="28"/>
      <c r="F39" s="28"/>
      <c r="G39" s="60"/>
    </row>
    <row r="40" ht="14.25" customHeight="1">
      <c r="A40" s="53"/>
      <c r="B40" s="28"/>
      <c r="C40" s="28"/>
      <c r="D40" s="28"/>
      <c r="E40" s="28"/>
      <c r="F40" s="28"/>
      <c r="G40" s="60"/>
    </row>
    <row r="41" ht="14.25" customHeight="1">
      <c r="A41" s="53"/>
      <c r="B41" s="28"/>
      <c r="C41" s="28"/>
      <c r="D41" s="28"/>
      <c r="E41" s="28"/>
      <c r="F41" s="28"/>
      <c r="G41" s="60"/>
    </row>
    <row r="42" ht="14.25" customHeight="1">
      <c r="A42" s="61"/>
      <c r="B42" s="60"/>
      <c r="C42" s="60"/>
      <c r="D42" s="60"/>
      <c r="E42" s="60"/>
      <c r="F42" s="60"/>
      <c r="G42" s="60"/>
    </row>
    <row r="43" ht="14.25" customHeight="1">
      <c r="A43" s="62"/>
      <c r="B43" s="60"/>
      <c r="C43" s="60"/>
      <c r="D43" s="60"/>
      <c r="E43" s="60"/>
      <c r="F43" s="60"/>
      <c r="G43" s="60"/>
    </row>
    <row r="44" ht="14.25" customHeight="1">
      <c r="A44" s="60"/>
      <c r="B44" s="60"/>
      <c r="C44" s="60"/>
      <c r="D44" s="60"/>
      <c r="E44" s="60"/>
      <c r="F44" s="60"/>
      <c r="G44" s="60"/>
    </row>
    <row r="45" ht="14.25" customHeight="1">
      <c r="A45" s="60"/>
      <c r="B45" s="60"/>
      <c r="C45" s="60"/>
      <c r="D45" s="60"/>
      <c r="E45" s="60"/>
      <c r="F45" s="60"/>
      <c r="G45" s="60"/>
    </row>
    <row r="46" ht="14.25" customHeight="1">
      <c r="A46" s="60"/>
      <c r="B46" s="60"/>
      <c r="C46" s="60"/>
      <c r="D46" s="60"/>
      <c r="E46" s="60"/>
      <c r="F46" s="60"/>
      <c r="G46" s="60"/>
    </row>
    <row r="47" ht="14.25" customHeight="1">
      <c r="A47" s="60"/>
      <c r="B47" s="60"/>
      <c r="C47" s="60"/>
      <c r="D47" s="60"/>
      <c r="E47" s="60"/>
      <c r="F47" s="60"/>
      <c r="G47" s="60"/>
    </row>
    <row r="48" ht="14.25" customHeight="1">
      <c r="A48" s="60"/>
      <c r="B48" s="60"/>
      <c r="C48" s="60"/>
      <c r="D48" s="60"/>
      <c r="E48" s="60"/>
      <c r="F48" s="60"/>
      <c r="G48" s="60"/>
    </row>
    <row r="49" ht="14.25" customHeight="1">
      <c r="A49" s="60"/>
      <c r="B49" s="60"/>
      <c r="C49" s="60"/>
      <c r="D49" s="60"/>
      <c r="E49" s="60"/>
      <c r="F49" s="60"/>
      <c r="G49" s="60"/>
    </row>
    <row r="50" ht="14.25" customHeight="1">
      <c r="A50" s="60"/>
      <c r="B50" s="60"/>
      <c r="C50" s="60"/>
      <c r="D50" s="60"/>
      <c r="E50" s="60"/>
      <c r="F50" s="60"/>
      <c r="G50" s="60"/>
    </row>
    <row r="51" ht="14.25" customHeight="1">
      <c r="A51" s="60"/>
      <c r="B51" s="60"/>
      <c r="C51" s="60"/>
      <c r="D51" s="60"/>
      <c r="E51" s="60"/>
      <c r="F51" s="60"/>
      <c r="G51" s="60"/>
    </row>
    <row r="52" ht="14.25" customHeight="1">
      <c r="A52" s="60"/>
      <c r="B52" s="60"/>
      <c r="C52" s="60"/>
      <c r="D52" s="60"/>
      <c r="E52" s="60"/>
      <c r="F52" s="60"/>
    </row>
    <row r="53" ht="14.25" customHeight="1">
      <c r="A53" s="60"/>
      <c r="B53" s="60"/>
      <c r="C53" s="60"/>
      <c r="D53" s="60"/>
      <c r="E53" s="60"/>
      <c r="F53" s="60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62" orientation="portrait"/>
  <drawing r:id="rId1"/>
</worksheet>
</file>