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EB038A42-64CE-4914-BB09-F56D3D6EDE07}" xr6:coauthVersionLast="47" xr6:coauthVersionMax="47" xr10:uidLastSave="{00000000-0000-0000-0000-000000000000}"/>
  <bookViews>
    <workbookView xWindow="-120" yWindow="-120" windowWidth="20730" windowHeight="11160" xr2:uid="{7043EB33-7BB5-4B16-B35D-70CBE96DE7B6}"/>
  </bookViews>
  <sheets>
    <sheet name="534" sheetId="1" r:id="rId1"/>
  </sheets>
  <definedNames>
    <definedName name="_xlnm.Print_Area" localSheetId="0">'534'!$A$1:$G$37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C12" i="1"/>
  <c r="F12" i="1" s="1"/>
  <c r="D12" i="1"/>
  <c r="E12" i="1"/>
  <c r="J12" i="1"/>
  <c r="Q12" i="1"/>
  <c r="B13" i="1"/>
  <c r="C13" i="1"/>
  <c r="F13" i="1" s="1"/>
  <c r="L13" i="1" s="1"/>
  <c r="D13" i="1"/>
  <c r="E13" i="1"/>
  <c r="J13" i="1"/>
  <c r="B14" i="1"/>
  <c r="J14" i="1" s="1"/>
  <c r="C14" i="1"/>
  <c r="D14" i="1"/>
  <c r="F14" i="1"/>
  <c r="L14" i="1" s="1"/>
  <c r="B15" i="1"/>
  <c r="C15" i="1"/>
  <c r="C22" i="1" s="1"/>
  <c r="D15" i="1"/>
  <c r="J15" i="1"/>
  <c r="B16" i="1"/>
  <c r="E16" i="1" s="1"/>
  <c r="C16" i="1"/>
  <c r="D16" i="1"/>
  <c r="D22" i="1" s="1"/>
  <c r="F16" i="1"/>
  <c r="L16" i="1"/>
  <c r="B17" i="1"/>
  <c r="C17" i="1"/>
  <c r="F17" i="1" s="1"/>
  <c r="L17" i="1" s="1"/>
  <c r="D17" i="1"/>
  <c r="E17" i="1"/>
  <c r="J17" i="1"/>
  <c r="B18" i="1"/>
  <c r="J18" i="1" s="1"/>
  <c r="C18" i="1"/>
  <c r="D18" i="1"/>
  <c r="F18" i="1"/>
  <c r="L18" i="1" s="1"/>
  <c r="B19" i="1"/>
  <c r="C19" i="1"/>
  <c r="E19" i="1" s="1"/>
  <c r="D19" i="1"/>
  <c r="J19" i="1"/>
  <c r="B20" i="1"/>
  <c r="E20" i="1" s="1"/>
  <c r="C20" i="1"/>
  <c r="D20" i="1"/>
  <c r="F20" i="1"/>
  <c r="L20" i="1"/>
  <c r="B21" i="1"/>
  <c r="C21" i="1"/>
  <c r="F21" i="1" s="1"/>
  <c r="L21" i="1" s="1"/>
  <c r="D21" i="1"/>
  <c r="E21" i="1"/>
  <c r="J21" i="1"/>
  <c r="B22" i="1"/>
  <c r="J32" i="1"/>
  <c r="L12" i="1" l="1"/>
  <c r="J22" i="1"/>
  <c r="J20" i="1"/>
  <c r="F19" i="1"/>
  <c r="L19" i="1" s="1"/>
  <c r="E18" i="1"/>
  <c r="J16" i="1"/>
  <c r="F15" i="1"/>
  <c r="L15" i="1" s="1"/>
  <c r="E14" i="1"/>
  <c r="E22" i="1" s="1"/>
  <c r="E15" i="1"/>
  <c r="F22" i="1" l="1"/>
  <c r="G22" i="1" s="1"/>
  <c r="K32" i="1" s="1"/>
</calcChain>
</file>

<file path=xl/sharedStrings.xml><?xml version="1.0" encoding="utf-8"?>
<sst xmlns="http://schemas.openxmlformats.org/spreadsheetml/2006/main" count="38" uniqueCount="38">
  <si>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</si>
  <si>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</si>
  <si>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</si>
  <si>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</si>
  <si>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</si>
  <si>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</si>
  <si>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</si>
  <si>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</si>
  <si>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</si>
  <si>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</si>
  <si>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</si>
  <si>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total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</si>
  <si>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</si>
  <si>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</si>
  <si>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</si>
  <si>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</si>
  <si>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</si>
  <si>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</si>
  <si>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</si>
  <si>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</si>
  <si>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</si>
  <si>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</si>
  <si>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</si>
  <si>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</si>
  <si>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</si>
  <si>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</si>
  <si>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</si>
  <si>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</si>
  <si>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</si>
  <si>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</si>
  <si>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JUMLAH(Ha)</t>
  </si>
  <si>
    <t>Luas Tanaman/Area (Ha)</t>
  </si>
  <si>
    <t>Produksi=TM*produktifitas/1000</t>
  </si>
  <si>
    <t>Tahun 2021</t>
  </si>
  <si>
    <t>Produktifitas = TM/Produksi*1000</t>
  </si>
  <si>
    <t>Rakyat Menurut Kecamatan di Kabupaten Tanah Bumbu</t>
  </si>
  <si>
    <t xml:space="preserve">Luas Tanaman, Produksi dan Rata-rata Produksi Tanaman Karet Perkebunan </t>
  </si>
  <si>
    <t>Tabel / Table 5.3.4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</si>
</sst>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_);_(* \(#,##0\);_(* &quot;-&quot;??_);_(@_)"/>
    <numFmt numFmtId="166" formatCode="_(* #,##0.00_);_(* \(#,##0.00\);_(* &quot;-&quot;??_);_(@_)"/>
    <numFmt numFmtId="167" formatCode="_(* #,##0.000_);_(* \(#,##0.000\);_(* &quot;-&quot;??_);_(@_)"/>
    <numFmt numFmtId="168" formatCode="_(* #,##0.00_);_(* \(#,##0.00\);_(* &quot;-&quot;_);_(@_)"/>
  </numFmts>
  <fonts count="8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6"/>
      <color rgb="FF000000"/>
      <name val="Body Font"/>
      <charset val="1"/>
    </font>
    <font>
      <sz val="11"/>
      <color indexed="8"/>
      <name val="Body Font"/>
      <charset val="1"/>
    </font>
    <font>
      <sz val="16"/>
      <color indexed="8"/>
      <name val="Body Font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6" fontId="6" fillId="0" borderId="0">
      <alignment vertical="top"/>
      <protection locked="0"/>
    </xf>
  </cellStyleXfs>
  <cellXfs count="5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1" fillId="0" borderId="0" xfId="0" applyNumberFormat="1" applyFont="1" applyAlignment="1"/>
    <xf numFmtId="165" fontId="5" fillId="0" borderId="0" xfId="0" applyNumberFormat="1" applyFont="1" applyAlignment="1"/>
    <xf numFmtId="166" fontId="4" fillId="0" borderId="1" xfId="1" applyFont="1" applyBorder="1" applyAlignment="1" applyProtection="1"/>
    <xf numFmtId="166" fontId="4" fillId="0" borderId="0" xfId="0" applyNumberFormat="1" applyFont="1" applyAlignment="1"/>
    <xf numFmtId="166" fontId="4" fillId="0" borderId="0" xfId="1" applyFont="1" applyAlignment="1" applyProtection="1"/>
    <xf numFmtId="165" fontId="4" fillId="0" borderId="0" xfId="1" applyNumberFormat="1" applyFont="1" applyAlignment="1" applyProtection="1"/>
    <xf numFmtId="165" fontId="1" fillId="0" borderId="0" xfId="0" applyNumberFormat="1" applyFont="1" applyAlignment="1"/>
    <xf numFmtId="164" fontId="4" fillId="0" borderId="0" xfId="1" applyNumberFormat="1" applyFont="1" applyAlignment="1" applyProtection="1"/>
    <xf numFmtId="165" fontId="1" fillId="0" borderId="0" xfId="1" applyNumberFormat="1" applyFont="1" applyAlignment="1" applyProtection="1"/>
    <xf numFmtId="166" fontId="7" fillId="0" borderId="0" xfId="1" applyFont="1" applyAlignment="1" applyProtection="1"/>
    <xf numFmtId="164" fontId="5" fillId="0" borderId="0" xfId="0" applyNumberFormat="1" applyFont="1" applyAlignment="1"/>
    <xf numFmtId="164" fontId="7" fillId="0" borderId="2" xfId="0" applyNumberFormat="1" applyFont="1" applyBorder="1" applyAlignment="1"/>
    <xf numFmtId="167" fontId="7" fillId="0" borderId="3" xfId="1" applyNumberFormat="1" applyFont="1" applyBorder="1" applyAlignment="1" applyProtection="1"/>
    <xf numFmtId="164" fontId="7" fillId="0" borderId="4" xfId="0" applyNumberFormat="1" applyFont="1" applyBorder="1" applyAlignment="1"/>
    <xf numFmtId="164" fontId="7" fillId="0" borderId="5" xfId="0" applyNumberFormat="1" applyFont="1" applyBorder="1" applyAlignment="1"/>
    <xf numFmtId="0" fontId="7" fillId="0" borderId="5" xfId="0" applyFont="1" applyBorder="1" applyAlignment="1">
      <alignment horizontal="center"/>
    </xf>
    <xf numFmtId="0" fontId="5" fillId="0" borderId="0" xfId="0" applyFont="1" applyAlignment="1"/>
    <xf numFmtId="164" fontId="7" fillId="2" borderId="4" xfId="1" applyNumberFormat="1" applyFont="1" applyFill="1" applyBorder="1" applyAlignment="1" applyProtection="1"/>
    <xf numFmtId="165" fontId="7" fillId="2" borderId="4" xfId="1" applyNumberFormat="1" applyFont="1" applyFill="1" applyBorder="1" applyAlignment="1" applyProtection="1"/>
    <xf numFmtId="164" fontId="7" fillId="2" borderId="4" xfId="0" applyNumberFormat="1" applyFont="1" applyFill="1" applyBorder="1" applyAlignment="1"/>
    <xf numFmtId="0" fontId="7" fillId="2" borderId="4" xfId="0" applyFont="1" applyFill="1" applyBorder="1" applyAlignment="1"/>
    <xf numFmtId="0" fontId="1" fillId="3" borderId="0" xfId="0" applyFont="1" applyFill="1" applyAlignment="1"/>
    <xf numFmtId="164" fontId="4" fillId="3" borderId="0" xfId="0" applyNumberFormat="1" applyFont="1" applyFill="1" applyAlignment="1"/>
    <xf numFmtId="0" fontId="5" fillId="3" borderId="0" xfId="0" applyFont="1" applyFill="1" applyAlignment="1"/>
    <xf numFmtId="164" fontId="5" fillId="3" borderId="0" xfId="0" applyNumberFormat="1" applyFont="1" applyFill="1" applyAlignment="1"/>
    <xf numFmtId="0" fontId="7" fillId="0" borderId="6" xfId="0" applyFont="1" applyBorder="1" applyAlignment="1"/>
    <xf numFmtId="166" fontId="7" fillId="0" borderId="7" xfId="1" applyFont="1" applyBorder="1" applyAlignment="1" applyProtection="1"/>
    <xf numFmtId="168" fontId="7" fillId="0" borderId="6" xfId="0" applyNumberFormat="1" applyFont="1" applyBorder="1" applyAlignment="1"/>
    <xf numFmtId="168" fontId="7" fillId="0" borderId="7" xfId="0" applyNumberFormat="1" applyFont="1" applyBorder="1" applyAlignment="1"/>
    <xf numFmtId="168" fontId="7" fillId="0" borderId="8" xfId="0" applyNumberFormat="1" applyFont="1" applyBorder="1" applyAlignment="1"/>
    <xf numFmtId="0" fontId="7" fillId="0" borderId="8" xfId="0" applyFont="1" applyBorder="1" applyAlignment="1"/>
    <xf numFmtId="0" fontId="7" fillId="0" borderId="2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5" fillId="0" borderId="10" xfId="0" applyFont="1" applyBorder="1" applyAlignment="1"/>
    <xf numFmtId="0" fontId="7" fillId="0" borderId="9" xfId="0" applyFont="1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/>
    <xf numFmtId="0" fontId="7" fillId="0" borderId="0" xfId="0" applyFont="1" applyAlignment="1"/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1B5A-5D61-4CDE-84FE-C632DA6ED7DF}">
  <sheetPr>
    <tabColor rgb="FFFFFF00"/>
  </sheetPr>
  <dimension ref="A1:Q53"/>
  <sheetViews>
    <sheetView tabSelected="1" view="pageBreakPreview" zoomScale="59" zoomScaleNormal="55" zoomScaleSheetLayoutView="59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4" width="13.5" customWidth="1"/>
    <col min="5" max="6" width="20.25" customWidth="1"/>
    <col min="7" max="7" width="25" customWidth="1"/>
    <col min="8" max="8" width="3.5" customWidth="1"/>
    <col min="10" max="10" width="14.5" customWidth="1"/>
    <col min="12" max="12" width="17.125" customWidth="1"/>
  </cols>
  <sheetData>
    <row r="1" spans="1:17" ht="20.25">
      <c r="A1" s="55" t="s">
        <v>37</v>
      </c>
      <c r="B1" s="55"/>
      <c r="C1" s="55"/>
      <c r="D1" s="55"/>
      <c r="E1" s="55"/>
      <c r="F1" s="55"/>
      <c r="G1" s="55"/>
    </row>
    <row r="2" spans="1:17" ht="20.25">
      <c r="A2" s="55" t="s">
        <v>36</v>
      </c>
      <c r="B2" s="55"/>
      <c r="C2" s="55"/>
      <c r="D2" s="55"/>
      <c r="E2" s="55"/>
      <c r="F2" s="55"/>
      <c r="G2" s="55"/>
    </row>
    <row r="3" spans="1:17" ht="20.25">
      <c r="A3" s="55" t="s">
        <v>35</v>
      </c>
      <c r="B3" s="55"/>
      <c r="C3" s="55"/>
      <c r="D3" s="55"/>
      <c r="E3" s="55"/>
      <c r="F3" s="55"/>
      <c r="G3" s="55"/>
      <c r="K3" s="22" t="s">
        <v>34</v>
      </c>
    </row>
    <row r="4" spans="1:17" ht="20.25">
      <c r="A4" s="55" t="s">
        <v>33</v>
      </c>
      <c r="B4" s="55"/>
      <c r="C4" s="55"/>
      <c r="D4" s="55"/>
      <c r="E4" s="55"/>
      <c r="F4" s="55"/>
      <c r="G4" s="55"/>
      <c r="K4" s="22" t="s">
        <v>32</v>
      </c>
    </row>
    <row r="5" spans="1:17" ht="20.25">
      <c r="A5" s="54"/>
      <c r="B5" s="54"/>
      <c r="C5" s="54"/>
      <c r="D5" s="54"/>
      <c r="E5" s="54"/>
      <c r="F5" s="54"/>
      <c r="G5" s="54"/>
      <c r="M5" s="6"/>
    </row>
    <row r="6" spans="1:17" ht="20.25">
      <c r="A6" s="53"/>
      <c r="B6" s="52" t="s">
        <v>31</v>
      </c>
      <c r="C6" s="51"/>
      <c r="D6" s="50"/>
      <c r="E6" s="49" t="s">
        <v>30</v>
      </c>
      <c r="F6" s="48"/>
      <c r="G6" s="47"/>
    </row>
    <row r="7" spans="1:17" ht="20.25">
      <c r="A7" s="44" t="s">
        <v>29</v>
      </c>
      <c r="B7" s="44"/>
      <c r="C7" s="46"/>
      <c r="D7" s="43"/>
      <c r="E7" s="45"/>
      <c r="F7" s="41" t="s">
        <v>28</v>
      </c>
      <c r="G7" s="31" t="s">
        <v>27</v>
      </c>
    </row>
    <row r="8" spans="1:17" ht="20.25">
      <c r="A8" s="44" t="s">
        <v>26</v>
      </c>
      <c r="B8" s="44" t="s">
        <v>25</v>
      </c>
      <c r="C8" s="41" t="s">
        <v>24</v>
      </c>
      <c r="D8" s="43" t="s">
        <v>23</v>
      </c>
      <c r="E8" s="45"/>
      <c r="F8" s="41" t="s">
        <v>22</v>
      </c>
      <c r="G8" s="43" t="s">
        <v>21</v>
      </c>
    </row>
    <row r="9" spans="1:17" ht="20.25">
      <c r="A9" s="44"/>
      <c r="B9" s="44"/>
      <c r="C9" s="41"/>
      <c r="D9" s="43"/>
      <c r="E9" s="42"/>
      <c r="F9" s="41" t="s">
        <v>20</v>
      </c>
      <c r="G9" s="40" t="s">
        <v>19</v>
      </c>
    </row>
    <row r="10" spans="1:17" ht="20.25">
      <c r="A10" s="39" t="s">
        <v>18</v>
      </c>
      <c r="B10" s="39" t="s">
        <v>17</v>
      </c>
      <c r="C10" s="38" t="s">
        <v>16</v>
      </c>
      <c r="D10" s="37" t="s">
        <v>15</v>
      </c>
      <c r="E10" s="38" t="s">
        <v>14</v>
      </c>
      <c r="F10" s="37" t="s">
        <v>13</v>
      </c>
      <c r="G10" s="37" t="s">
        <v>12</v>
      </c>
    </row>
    <row r="11" spans="1:17" ht="20.25">
      <c r="A11" s="36"/>
      <c r="B11" s="35"/>
      <c r="C11" s="34"/>
      <c r="D11" s="33"/>
      <c r="E11" s="33"/>
      <c r="F11" s="32"/>
      <c r="G11" s="31"/>
      <c r="J11" t="s">
        <v>11</v>
      </c>
      <c r="M11" s="4"/>
      <c r="N11" s="4"/>
      <c r="O11" s="4"/>
    </row>
    <row r="12" spans="1:17" s="27" customFormat="1" ht="20.25">
      <c r="A12" s="26" t="s">
        <v>10</v>
      </c>
      <c r="B12" s="25">
        <f>70-39-5-7-12</f>
        <v>7</v>
      </c>
      <c r="C12" s="25">
        <f>517+39+5+7-2+12-2</f>
        <v>576</v>
      </c>
      <c r="D12" s="25">
        <f>3-1+2+2</f>
        <v>6</v>
      </c>
      <c r="E12" s="25">
        <f>SUM(B12:D12)</f>
        <v>589</v>
      </c>
      <c r="F12" s="24">
        <f>SUM(C12*G12)/1000</f>
        <v>565.63199999999995</v>
      </c>
      <c r="G12" s="23">
        <v>982</v>
      </c>
      <c r="J12" s="30">
        <f>SUM(B12:D12)</f>
        <v>589</v>
      </c>
      <c r="L12" s="29">
        <f>(F12/C12)*1000</f>
        <v>981.99999999999989</v>
      </c>
      <c r="M12" s="28"/>
      <c r="N12" s="28"/>
      <c r="O12" s="28"/>
      <c r="Q12" s="27">
        <f>16329*1059/1000</f>
        <v>17292.411</v>
      </c>
    </row>
    <row r="13" spans="1:17" s="27" customFormat="1" ht="20.25">
      <c r="A13" s="26" t="s">
        <v>9</v>
      </c>
      <c r="B13" s="25">
        <f>40-6-3-9-10</f>
        <v>12</v>
      </c>
      <c r="C13" s="25">
        <f>246+6+3+9+10</f>
        <v>274</v>
      </c>
      <c r="D13" s="25">
        <f>4+2-2</f>
        <v>4</v>
      </c>
      <c r="E13" s="25">
        <f>SUM(B13:D13)</f>
        <v>290</v>
      </c>
      <c r="F13" s="24">
        <f>SUM(C13*G13)/1000</f>
        <v>270.43799999999999</v>
      </c>
      <c r="G13" s="23">
        <v>987</v>
      </c>
      <c r="J13" s="30">
        <f>SUM(B13:D13)</f>
        <v>290</v>
      </c>
      <c r="L13" s="29">
        <f>(F13/C13)*1000</f>
        <v>987</v>
      </c>
      <c r="M13" s="28"/>
      <c r="N13" s="28"/>
      <c r="O13" s="28"/>
    </row>
    <row r="14" spans="1:17" s="27" customFormat="1" ht="20.25">
      <c r="A14" s="26" t="s">
        <v>8</v>
      </c>
      <c r="B14" s="25">
        <f>1189-461-188-388</f>
        <v>152</v>
      </c>
      <c r="C14" s="25">
        <f>3935+461-25+188+388-7</f>
        <v>4940</v>
      </c>
      <c r="D14" s="25">
        <f>823+25-7-7</f>
        <v>834</v>
      </c>
      <c r="E14" s="25">
        <f>SUM(B14:D14)</f>
        <v>5926</v>
      </c>
      <c r="F14" s="24">
        <f>SUM(C14*G14)/1000</f>
        <v>6461.52</v>
      </c>
      <c r="G14" s="23">
        <v>1308</v>
      </c>
      <c r="J14" s="30">
        <f>SUM(B14:D14)</f>
        <v>5926</v>
      </c>
      <c r="L14" s="29">
        <f>(F14/C14)*1000</f>
        <v>1308</v>
      </c>
      <c r="M14" s="28"/>
      <c r="N14" s="28"/>
      <c r="O14" s="28"/>
    </row>
    <row r="15" spans="1:17" s="27" customFormat="1" ht="20.25">
      <c r="A15" s="26" t="s">
        <v>7</v>
      </c>
      <c r="B15" s="25">
        <f>378-50-100</f>
        <v>228</v>
      </c>
      <c r="C15" s="25">
        <f>1298+50-21+100</f>
        <v>1427</v>
      </c>
      <c r="D15" s="25">
        <f>10+3+21-2</f>
        <v>32</v>
      </c>
      <c r="E15" s="25">
        <f>SUM(B15:D15)</f>
        <v>1687</v>
      </c>
      <c r="F15" s="24">
        <f>SUM(C15*G15)/1000</f>
        <v>1815.144</v>
      </c>
      <c r="G15" s="23">
        <v>1272</v>
      </c>
      <c r="J15" s="30">
        <f>SUM(B15:D15)</f>
        <v>1687</v>
      </c>
      <c r="L15" s="29">
        <f>(F15/C15)*1000</f>
        <v>1272</v>
      </c>
      <c r="M15" s="28"/>
      <c r="N15" s="28"/>
      <c r="O15" s="28"/>
    </row>
    <row r="16" spans="1:17" s="27" customFormat="1" ht="20.25">
      <c r="A16" s="26" t="s">
        <v>6</v>
      </c>
      <c r="B16" s="25">
        <f>551-150-82-115</f>
        <v>204</v>
      </c>
      <c r="C16" s="25">
        <f>1806+150-10+82+115-12</f>
        <v>2131</v>
      </c>
      <c r="D16" s="25">
        <f>241+10-3+12</f>
        <v>260</v>
      </c>
      <c r="E16" s="25">
        <f>SUM(B16:D16)</f>
        <v>2595</v>
      </c>
      <c r="F16" s="24">
        <f>SUM(C16*G16)/1000</f>
        <v>2431.471</v>
      </c>
      <c r="G16" s="23">
        <v>1141</v>
      </c>
      <c r="J16" s="30">
        <f>SUM(B16:D16)</f>
        <v>2595</v>
      </c>
      <c r="L16" s="29">
        <f>(F16/C16)*1000</f>
        <v>1141</v>
      </c>
      <c r="M16" s="28"/>
      <c r="N16" s="28"/>
      <c r="O16" s="28"/>
    </row>
    <row r="17" spans="1:15" ht="20.25">
      <c r="A17" s="26" t="s">
        <v>5</v>
      </c>
      <c r="B17" s="25">
        <f>297-50-57-120</f>
        <v>70</v>
      </c>
      <c r="C17" s="25">
        <f>1005+50-6+57+120-18</f>
        <v>1208</v>
      </c>
      <c r="D17" s="25">
        <f>21+6-2-3+18</f>
        <v>40</v>
      </c>
      <c r="E17" s="25">
        <f>SUM(B17:D17)</f>
        <v>1318</v>
      </c>
      <c r="F17" s="24">
        <f>SUM(C17*G17)/1000</f>
        <v>1465.3040000000001</v>
      </c>
      <c r="G17" s="23">
        <v>1213</v>
      </c>
      <c r="J17" s="16">
        <f>SUM(B17:D17)</f>
        <v>1318</v>
      </c>
      <c r="L17" s="22">
        <f>(F17/C17)*1000</f>
        <v>1213</v>
      </c>
      <c r="M17" s="4"/>
      <c r="N17" s="4"/>
      <c r="O17" s="4"/>
    </row>
    <row r="18" spans="1:15" ht="20.25">
      <c r="A18" s="26" t="s">
        <v>4</v>
      </c>
      <c r="B18" s="25">
        <f>76-40-11-14</f>
        <v>11</v>
      </c>
      <c r="C18" s="25">
        <f>309+40+11+14</f>
        <v>374</v>
      </c>
      <c r="D18" s="25">
        <f>3-1</f>
        <v>2</v>
      </c>
      <c r="E18" s="25">
        <f>SUM(B18:D18)</f>
        <v>387</v>
      </c>
      <c r="F18" s="24">
        <f>SUM(C18*G18)/1000</f>
        <v>369.512</v>
      </c>
      <c r="G18" s="23">
        <v>988</v>
      </c>
      <c r="J18" s="16">
        <f>SUM(B18:D18)</f>
        <v>387</v>
      </c>
      <c r="L18" s="22">
        <f>(F18/C18)*1000</f>
        <v>988</v>
      </c>
      <c r="M18" s="4"/>
      <c r="N18" s="4"/>
      <c r="O18" s="4"/>
    </row>
    <row r="19" spans="1:15" ht="20.25">
      <c r="A19" s="26" t="s">
        <v>3</v>
      </c>
      <c r="B19" s="25">
        <f>751-15-75-15-456</f>
        <v>190</v>
      </c>
      <c r="C19" s="25">
        <f>6552+15-35+75+15+456-55</f>
        <v>7023</v>
      </c>
      <c r="D19" s="25">
        <f>72+35-5-4+55</f>
        <v>153</v>
      </c>
      <c r="E19" s="25">
        <f>SUM(B19:D19)</f>
        <v>7366</v>
      </c>
      <c r="F19" s="24">
        <f>SUM(C19*G19)/1000</f>
        <v>8898.1409999999996</v>
      </c>
      <c r="G19" s="23">
        <v>1267</v>
      </c>
      <c r="J19" s="16">
        <f>SUM(B19:D19)</f>
        <v>7366</v>
      </c>
      <c r="L19" s="22">
        <f>(F19/C19)*1000</f>
        <v>1267</v>
      </c>
      <c r="M19" s="4"/>
      <c r="N19" s="4"/>
      <c r="O19" s="4"/>
    </row>
    <row r="20" spans="1:15" ht="20.25">
      <c r="A20" s="26" t="s">
        <v>2</v>
      </c>
      <c r="B20" s="25">
        <f>193-40-13-97</f>
        <v>43</v>
      </c>
      <c r="C20" s="25">
        <f>1376+40-3+13+97-47</f>
        <v>1476</v>
      </c>
      <c r="D20" s="25">
        <f>8+3-2+3+47-48</f>
        <v>11</v>
      </c>
      <c r="E20" s="25">
        <f>SUM(B20:D20)</f>
        <v>1530</v>
      </c>
      <c r="F20" s="24">
        <f>SUM(C20*G20)/1000</f>
        <v>1815.48</v>
      </c>
      <c r="G20" s="23">
        <v>1230</v>
      </c>
      <c r="J20" s="16">
        <f>SUM(B20:D20)</f>
        <v>1530</v>
      </c>
      <c r="L20" s="22">
        <f>(F20/C20)*1000</f>
        <v>1230</v>
      </c>
      <c r="M20" s="4"/>
      <c r="N20" s="4"/>
      <c r="O20" s="4"/>
    </row>
    <row r="21" spans="1:15" ht="20.25">
      <c r="A21" s="26" t="s">
        <v>1</v>
      </c>
      <c r="B21" s="25">
        <f>105-10-21-7-35</f>
        <v>32</v>
      </c>
      <c r="C21" s="25">
        <f>742+10-3+21+7+35-9</f>
        <v>803</v>
      </c>
      <c r="D21" s="25">
        <f>8+3-2-1+9-8</f>
        <v>9</v>
      </c>
      <c r="E21" s="25">
        <f>SUM(B21:D21)</f>
        <v>844</v>
      </c>
      <c r="F21" s="24">
        <f>SUM(C21*G21)/1000</f>
        <v>947.54</v>
      </c>
      <c r="G21" s="23">
        <v>1180</v>
      </c>
      <c r="J21" s="16">
        <f>SUM(B21:D21)</f>
        <v>844</v>
      </c>
      <c r="L21" s="22">
        <f>(F21/C21)*1000</f>
        <v>1180</v>
      </c>
    </row>
    <row r="22" spans="1:15" ht="20.25">
      <c r="A22" s="21" t="s">
        <v>0</v>
      </c>
      <c r="B22" s="20">
        <f>SUM(B12:B21)</f>
        <v>949</v>
      </c>
      <c r="C22" s="19">
        <f>SUM(C12:C21)</f>
        <v>20232</v>
      </c>
      <c r="D22" s="17">
        <f>SUM(D12:D21)</f>
        <v>1351</v>
      </c>
      <c r="E22" s="17">
        <f>SUM(E12:E21)</f>
        <v>22532</v>
      </c>
      <c r="F22" s="18">
        <f>SUM(F12:F21)</f>
        <v>25040.182000000001</v>
      </c>
      <c r="G22" s="17">
        <f>F22/C22*1000</f>
        <v>1237.6523329379202</v>
      </c>
      <c r="J22" s="16">
        <f>SUM(B22:D22)</f>
        <v>22532</v>
      </c>
    </row>
    <row r="23" spans="1:15" ht="20.25">
      <c r="A23" s="5"/>
      <c r="B23" s="4"/>
      <c r="C23" s="4"/>
      <c r="D23" s="4"/>
      <c r="E23" s="4"/>
      <c r="F23" s="15"/>
      <c r="G23" s="13"/>
      <c r="J23" s="14"/>
    </row>
    <row r="24" spans="1:15" ht="15" hidden="1">
      <c r="A24" s="5"/>
      <c r="B24" s="4"/>
      <c r="C24" s="4"/>
      <c r="D24" s="4"/>
      <c r="E24" s="4"/>
      <c r="F24" s="11"/>
      <c r="G24" s="13"/>
      <c r="J24" s="12"/>
    </row>
    <row r="25" spans="1:15" ht="15" hidden="1">
      <c r="A25" s="5"/>
      <c r="B25" s="4"/>
      <c r="C25" s="4"/>
      <c r="D25" s="4"/>
      <c r="E25" s="4"/>
      <c r="F25" s="11"/>
      <c r="G25" s="10"/>
    </row>
    <row r="26" spans="1:15" ht="15" hidden="1">
      <c r="A26" s="5"/>
      <c r="B26" s="4"/>
      <c r="C26" s="4"/>
      <c r="D26" s="4"/>
      <c r="E26" s="4"/>
      <c r="F26" s="11"/>
      <c r="G26" s="11"/>
    </row>
    <row r="27" spans="1:15" ht="15" hidden="1">
      <c r="A27" s="5"/>
      <c r="B27" s="4"/>
      <c r="C27" s="4"/>
      <c r="D27" s="4"/>
      <c r="E27" s="4"/>
      <c r="F27" s="11"/>
      <c r="G27" s="10"/>
    </row>
    <row r="28" spans="1:15" ht="15" hidden="1">
      <c r="A28" s="5"/>
      <c r="B28" s="4"/>
      <c r="C28" s="4"/>
      <c r="D28" s="4"/>
      <c r="E28" s="4"/>
      <c r="F28" s="11"/>
      <c r="G28" s="10"/>
    </row>
    <row r="29" spans="1:15" ht="15" hidden="1">
      <c r="A29" s="5"/>
      <c r="B29" s="4"/>
      <c r="C29" s="4"/>
      <c r="D29" s="4"/>
      <c r="E29" s="4"/>
      <c r="F29" s="9"/>
      <c r="G29" s="8"/>
    </row>
    <row r="31" spans="1:15">
      <c r="K31" s="6"/>
    </row>
    <row r="32" spans="1:15" ht="20.25">
      <c r="J32" s="7">
        <f>SUM(G12:G21)/10</f>
        <v>1156.8</v>
      </c>
      <c r="K32" s="6">
        <f>G22-J32</f>
        <v>80.85233293792021</v>
      </c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>
      <c r="A42" s="3"/>
      <c r="B42" s="1"/>
      <c r="C42" s="1"/>
      <c r="D42" s="1"/>
      <c r="E42" s="1"/>
      <c r="F42" s="1"/>
      <c r="G42" s="1"/>
    </row>
    <row r="43" spans="1:7">
      <c r="A43" s="2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</row>
    <row r="53" spans="1:7">
      <c r="A53" s="1"/>
      <c r="B53" s="1"/>
      <c r="C53" s="1"/>
      <c r="D53" s="1"/>
      <c r="E53" s="1"/>
      <c r="F53" s="1"/>
    </row>
  </sheetData>
  <sheetProtection formatCells="0" formatColumns="0" formatRows="0" insertColumns="0" insertRows="0" insertHyperlinks="0" deleteColumns="0" deleteRows="0"/>
  <mergeCells count="6">
    <mergeCell ref="A2:G2"/>
    <mergeCell ref="B6:D6"/>
    <mergeCell ref="E6:E9"/>
    <mergeCell ref="A1:G1"/>
    <mergeCell ref="A3:G3"/>
    <mergeCell ref="A4:G4"/>
  </mergeCells>
  <printOptions horizontalCentered="1"/>
  <pageMargins left="0.70866141732283505" right="0.70866141732283505" top="0.74803149606299202" bottom="0.74803149606299202" header="0.31496062992126" footer="0.31496062992126"/>
  <pageSetup paperSize="5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534</vt:lpstr>
      <vt:lpstr>'534'!Print_Area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2024-08-06T00:42:00Z</dcterms:created>
  <dcterms:modified xsi:type="dcterms:W3CDTF">2024-08-06T00:42:15Z</dcterms:modified>
</cp:coreProperties>
</file>